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MPUTADORA COORDINADOR CONTABILIDAD\TRASPARENCIA CUENTA PUBLICA\2022 CUENTA PUBLICA\2DO TRIMESTRE\DISCIPLINA FINANCIERA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1" l="1"/>
  <c r="D23" i="11" s="1"/>
  <c r="E23" i="11" s="1"/>
  <c r="F23" i="11" s="1"/>
  <c r="G23" i="11" s="1"/>
  <c r="C13" i="11"/>
  <c r="D13" i="11" s="1"/>
  <c r="E13" i="11" s="1"/>
  <c r="F13" i="11" s="1"/>
  <c r="G13" i="11" s="1"/>
  <c r="C12" i="11"/>
  <c r="D12" i="11" s="1"/>
  <c r="E12" i="11" s="1"/>
  <c r="F12" i="11" s="1"/>
  <c r="G12" i="11" s="1"/>
  <c r="C11" i="11"/>
  <c r="D11" i="11" s="1"/>
  <c r="E11" i="11" s="1"/>
  <c r="F11" i="11" s="1"/>
  <c r="G11" i="11" s="1"/>
  <c r="C10" i="11"/>
  <c r="D10" i="11" s="1"/>
  <c r="E10" i="11" s="1"/>
  <c r="F10" i="11" s="1"/>
  <c r="G10" i="11" s="1"/>
  <c r="C9" i="11"/>
  <c r="D9" i="11" s="1"/>
  <c r="E9" i="11" s="1"/>
  <c r="F9" i="11" s="1"/>
  <c r="G9" i="11" s="1"/>
  <c r="C12" i="10"/>
  <c r="D12" i="10"/>
  <c r="E12" i="10" s="1"/>
  <c r="F12" i="10" s="1"/>
  <c r="G12" i="10" s="1"/>
  <c r="C13" i="10"/>
  <c r="D13" i="10" s="1"/>
  <c r="E13" i="10" s="1"/>
  <c r="F13" i="10" s="1"/>
  <c r="G13" i="10" s="1"/>
  <c r="C14" i="10"/>
  <c r="D14" i="10"/>
  <c r="E14" i="10" s="1"/>
  <c r="F14" i="10" s="1"/>
  <c r="G14" i="10" s="1"/>
  <c r="C18" i="10"/>
  <c r="D18" i="10" s="1"/>
  <c r="E18" i="10" s="1"/>
  <c r="F18" i="10" s="1"/>
  <c r="G18" i="10" s="1"/>
  <c r="B19" i="8"/>
  <c r="C19" i="8"/>
  <c r="D19" i="8"/>
  <c r="E19" i="8"/>
  <c r="F19" i="8"/>
  <c r="G135" i="6"/>
  <c r="G123" i="6"/>
  <c r="F123" i="6"/>
  <c r="E123" i="6"/>
  <c r="D123" i="6"/>
  <c r="C123" i="6"/>
  <c r="G132" i="6"/>
  <c r="G131" i="6"/>
  <c r="G130" i="6"/>
  <c r="G129" i="6"/>
  <c r="G128" i="6"/>
  <c r="G127" i="6"/>
  <c r="G126" i="6"/>
  <c r="G125" i="6"/>
  <c r="G124" i="6"/>
  <c r="G122" i="6"/>
  <c r="G121" i="6"/>
  <c r="G120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6" i="6"/>
  <c r="G105" i="6"/>
  <c r="G104" i="6"/>
  <c r="G102" i="6"/>
  <c r="G101" i="6"/>
  <c r="G100" i="6"/>
  <c r="G99" i="6"/>
  <c r="G98" i="6"/>
  <c r="G97" i="6"/>
  <c r="G96" i="6"/>
  <c r="G95" i="6"/>
  <c r="G94" i="6"/>
  <c r="G92" i="6"/>
  <c r="G91" i="6"/>
  <c r="G90" i="6"/>
  <c r="G89" i="6"/>
  <c r="G88" i="6"/>
  <c r="G87" i="6"/>
  <c r="G86" i="6"/>
  <c r="G52" i="6"/>
  <c r="C52" i="6"/>
  <c r="G51" i="6"/>
  <c r="C51" i="6"/>
  <c r="G50" i="6"/>
  <c r="C50" i="6"/>
  <c r="G49" i="6"/>
  <c r="C49" i="6"/>
  <c r="G42" i="6"/>
  <c r="C42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7" i="6"/>
  <c r="G16" i="6"/>
  <c r="G15" i="6"/>
  <c r="G14" i="6"/>
  <c r="G13" i="6"/>
  <c r="G12" i="6"/>
  <c r="D11" i="6"/>
  <c r="G11" i="6" s="1"/>
  <c r="G39" i="5"/>
  <c r="G37" i="5"/>
  <c r="G36" i="5"/>
  <c r="C36" i="5"/>
  <c r="G35" i="5"/>
  <c r="C35" i="5"/>
  <c r="G28" i="5"/>
  <c r="F28" i="5"/>
  <c r="E28" i="5"/>
  <c r="D28" i="5"/>
  <c r="C28" i="5"/>
  <c r="B28" i="5"/>
  <c r="C14" i="5"/>
  <c r="K9" i="3" l="1"/>
  <c r="K10" i="3"/>
  <c r="K11" i="3"/>
  <c r="K12" i="3"/>
  <c r="E38" i="1" l="1"/>
  <c r="F70" i="1"/>
  <c r="F19" i="1"/>
  <c r="G93" i="6" l="1"/>
  <c r="F93" i="6"/>
  <c r="E93" i="6"/>
  <c r="D93" i="6"/>
  <c r="C93" i="6"/>
  <c r="F28" i="6"/>
  <c r="E28" i="6"/>
  <c r="D28" i="6"/>
  <c r="C18" i="6" l="1"/>
  <c r="C10" i="6"/>
  <c r="G28" i="6"/>
  <c r="E68" i="1" l="1"/>
  <c r="P110" i="15" s="1"/>
  <c r="B17" i="1"/>
  <c r="P12" i="15" s="1"/>
  <c r="D10" i="8"/>
  <c r="R3" i="26" s="1"/>
  <c r="G27" i="7"/>
  <c r="G26" i="7"/>
  <c r="G25" i="7"/>
  <c r="G24" i="7"/>
  <c r="G23" i="7"/>
  <c r="G22" i="7"/>
  <c r="G21" i="7"/>
  <c r="C19" i="7"/>
  <c r="Q3" i="25" s="1"/>
  <c r="B103" i="6"/>
  <c r="C103" i="6"/>
  <c r="Q95" i="24" s="1"/>
  <c r="D103" i="6"/>
  <c r="R95" i="24" s="1"/>
  <c r="E103" i="6"/>
  <c r="S95" i="24" s="1"/>
  <c r="F103" i="6"/>
  <c r="T95" i="24" s="1"/>
  <c r="G103" i="6"/>
  <c r="U95" i="24" s="1"/>
  <c r="G74" i="6"/>
  <c r="U67" i="24" s="1"/>
  <c r="C74" i="6"/>
  <c r="Q67" i="24" s="1"/>
  <c r="G73" i="6"/>
  <c r="U66" i="24" s="1"/>
  <c r="C73" i="6"/>
  <c r="Q66" i="24" s="1"/>
  <c r="G72" i="6"/>
  <c r="U65" i="24" s="1"/>
  <c r="C72" i="6"/>
  <c r="Q65" i="24" s="1"/>
  <c r="C70" i="6"/>
  <c r="C69" i="6"/>
  <c r="C68" i="6"/>
  <c r="Q61" i="24" s="1"/>
  <c r="C67" i="6"/>
  <c r="C66" i="6"/>
  <c r="C65" i="6"/>
  <c r="C64" i="6"/>
  <c r="Q57" i="24" s="1"/>
  <c r="C63" i="6"/>
  <c r="Q56" i="24" s="1"/>
  <c r="C61" i="6"/>
  <c r="C60" i="6"/>
  <c r="C59" i="6"/>
  <c r="C137" i="6"/>
  <c r="Q129" i="24" s="1"/>
  <c r="D137" i="6"/>
  <c r="E137" i="6"/>
  <c r="F137" i="6"/>
  <c r="T129" i="24" s="1"/>
  <c r="B137" i="6"/>
  <c r="P129" i="24" s="1"/>
  <c r="D62" i="6"/>
  <c r="E62" i="6"/>
  <c r="F62" i="6"/>
  <c r="T55" i="24" s="1"/>
  <c r="B62" i="6"/>
  <c r="P55" i="24" s="1"/>
  <c r="B8" i="10"/>
  <c r="P2" i="28" s="1"/>
  <c r="C6" i="23"/>
  <c r="C7" i="23" s="1"/>
  <c r="A2" i="9" s="1"/>
  <c r="B9" i="1"/>
  <c r="H25" i="23"/>
  <c r="F5" i="13" s="1"/>
  <c r="G25" i="23"/>
  <c r="E5" i="13" s="1"/>
  <c r="F25" i="23"/>
  <c r="D5" i="13" s="1"/>
  <c r="E25" i="23"/>
  <c r="D25" i="23"/>
  <c r="B5" i="12" s="1"/>
  <c r="G30" i="9"/>
  <c r="G31" i="9"/>
  <c r="U23" i="27" s="1"/>
  <c r="G29" i="9"/>
  <c r="U21" i="27" s="1"/>
  <c r="G26" i="9"/>
  <c r="G27" i="9"/>
  <c r="U19" i="27" s="1"/>
  <c r="G25" i="9"/>
  <c r="U17" i="27" s="1"/>
  <c r="G23" i="9"/>
  <c r="U15" i="27" s="1"/>
  <c r="U14" i="27"/>
  <c r="G19" i="9"/>
  <c r="G18" i="9"/>
  <c r="U11" i="27" s="1"/>
  <c r="G17" i="9"/>
  <c r="U10" i="27" s="1"/>
  <c r="G14" i="9"/>
  <c r="U7" i="27"/>
  <c r="G15" i="9"/>
  <c r="U8" i="27" s="1"/>
  <c r="G13" i="9"/>
  <c r="G12" i="9" s="1"/>
  <c r="U5" i="27" s="1"/>
  <c r="G11" i="9"/>
  <c r="U3" i="27"/>
  <c r="G73" i="8"/>
  <c r="G74" i="8"/>
  <c r="U66" i="26"/>
  <c r="G75" i="8"/>
  <c r="U67" i="26" s="1"/>
  <c r="G72" i="8"/>
  <c r="G63" i="8"/>
  <c r="G64" i="8"/>
  <c r="U56" i="26" s="1"/>
  <c r="G65" i="8"/>
  <c r="G66" i="8"/>
  <c r="U58" i="26" s="1"/>
  <c r="G67" i="8"/>
  <c r="G68" i="8"/>
  <c r="U60" i="26" s="1"/>
  <c r="G69" i="8"/>
  <c r="U61" i="26" s="1"/>
  <c r="G70" i="8"/>
  <c r="U62" i="26" s="1"/>
  <c r="G62" i="8"/>
  <c r="G55" i="8"/>
  <c r="U47" i="26" s="1"/>
  <c r="G56" i="8"/>
  <c r="U48" i="26" s="1"/>
  <c r="G57" i="8"/>
  <c r="U49" i="26" s="1"/>
  <c r="G58" i="8"/>
  <c r="G60" i="8"/>
  <c r="G54" i="8"/>
  <c r="G53" i="8" s="1"/>
  <c r="U45" i="26" s="1"/>
  <c r="G46" i="8"/>
  <c r="U38" i="26" s="1"/>
  <c r="G47" i="8"/>
  <c r="U39" i="26"/>
  <c r="G48" i="8"/>
  <c r="G49" i="8"/>
  <c r="U41" i="26" s="1"/>
  <c r="G50" i="8"/>
  <c r="U42" i="26"/>
  <c r="G51" i="8"/>
  <c r="U43" i="26" s="1"/>
  <c r="G52" i="8"/>
  <c r="G45" i="8"/>
  <c r="G39" i="8"/>
  <c r="G40" i="8"/>
  <c r="U33" i="26" s="1"/>
  <c r="G41" i="8"/>
  <c r="U34" i="26" s="1"/>
  <c r="G38" i="8"/>
  <c r="G11" i="8"/>
  <c r="G12" i="8"/>
  <c r="U5" i="26" s="1"/>
  <c r="G13" i="8"/>
  <c r="U6" i="26" s="1"/>
  <c r="G14" i="8"/>
  <c r="U7" i="26" s="1"/>
  <c r="G15" i="8"/>
  <c r="G16" i="8"/>
  <c r="G17" i="8"/>
  <c r="U10" i="26" s="1"/>
  <c r="G18" i="8"/>
  <c r="U11" i="26" s="1"/>
  <c r="G20" i="8"/>
  <c r="G21" i="8"/>
  <c r="U14" i="26" s="1"/>
  <c r="G22" i="8"/>
  <c r="U15" i="26" s="1"/>
  <c r="G23" i="8"/>
  <c r="U16" i="26" s="1"/>
  <c r="G24" i="8"/>
  <c r="U17" i="26" s="1"/>
  <c r="G26" i="8"/>
  <c r="U19" i="26" s="1"/>
  <c r="G28" i="8"/>
  <c r="U21" i="26" s="1"/>
  <c r="G29" i="8"/>
  <c r="U22" i="26" s="1"/>
  <c r="G30" i="8"/>
  <c r="G31" i="8"/>
  <c r="U24" i="26" s="1"/>
  <c r="G32" i="8"/>
  <c r="G33" i="8"/>
  <c r="U26" i="26" s="1"/>
  <c r="G34" i="8"/>
  <c r="U27" i="26" s="1"/>
  <c r="G35" i="8"/>
  <c r="U28" i="26" s="1"/>
  <c r="G36" i="8"/>
  <c r="B10" i="6"/>
  <c r="P3" i="24" s="1"/>
  <c r="B18" i="6"/>
  <c r="P11" i="24" s="1"/>
  <c r="B28" i="6"/>
  <c r="P21" i="24" s="1"/>
  <c r="B38" i="6"/>
  <c r="P31" i="24" s="1"/>
  <c r="B48" i="6"/>
  <c r="B58" i="6"/>
  <c r="P51" i="24" s="1"/>
  <c r="B71" i="6"/>
  <c r="P64" i="24" s="1"/>
  <c r="B75" i="6"/>
  <c r="P68" i="24"/>
  <c r="G137" i="6"/>
  <c r="U129" i="24" s="1"/>
  <c r="G81" i="6"/>
  <c r="G82" i="6"/>
  <c r="G75" i="6" s="1"/>
  <c r="U68" i="24" s="1"/>
  <c r="G64" i="6"/>
  <c r="U57" i="24" s="1"/>
  <c r="G65" i="6"/>
  <c r="G66" i="6"/>
  <c r="G67" i="6"/>
  <c r="U60" i="24" s="1"/>
  <c r="G68" i="6"/>
  <c r="U61" i="24" s="1"/>
  <c r="G69" i="6"/>
  <c r="G70" i="6"/>
  <c r="G63" i="6"/>
  <c r="U56" i="24" s="1"/>
  <c r="G60" i="6"/>
  <c r="G58" i="6" s="1"/>
  <c r="U51" i="24" s="1"/>
  <c r="G61" i="6"/>
  <c r="U54" i="24" s="1"/>
  <c r="G59" i="6"/>
  <c r="U43" i="24"/>
  <c r="G18" i="6"/>
  <c r="U11" i="24" s="1"/>
  <c r="B7" i="13"/>
  <c r="P2" i="31" s="1"/>
  <c r="G10" i="6"/>
  <c r="U3" i="24" s="1"/>
  <c r="F20" i="23"/>
  <c r="B6" i="2" s="1"/>
  <c r="E20" i="23"/>
  <c r="F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 s="1"/>
  <c r="D18" i="13"/>
  <c r="R12" i="31" s="1"/>
  <c r="E18" i="13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E7" i="13"/>
  <c r="S2" i="31" s="1"/>
  <c r="F7" i="13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P2" i="30" s="1"/>
  <c r="C7" i="12"/>
  <c r="C31" i="12" s="1"/>
  <c r="Q23" i="30" s="1"/>
  <c r="D7" i="12"/>
  <c r="R2" i="30" s="1"/>
  <c r="E7" i="12"/>
  <c r="F7" i="12"/>
  <c r="T2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P4" i="29"/>
  <c r="Q4" i="29"/>
  <c r="P5" i="29"/>
  <c r="Q5" i="29"/>
  <c r="P6" i="29"/>
  <c r="Q6" i="29"/>
  <c r="R6" i="29"/>
  <c r="P7" i="29"/>
  <c r="Q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7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D29" i="10"/>
  <c r="R21" i="28" s="1"/>
  <c r="E29" i="10"/>
  <c r="S21" i="28" s="1"/>
  <c r="F29" i="10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Q9" i="27" s="1"/>
  <c r="D12" i="9"/>
  <c r="R5" i="27"/>
  <c r="D16" i="9"/>
  <c r="R9" i="27" s="1"/>
  <c r="E12" i="9"/>
  <c r="E16" i="9"/>
  <c r="S9" i="27" s="1"/>
  <c r="F12" i="9"/>
  <c r="F16" i="9"/>
  <c r="T9" i="27" s="1"/>
  <c r="Q3" i="27"/>
  <c r="R3" i="27"/>
  <c r="S3" i="27"/>
  <c r="T3" i="27"/>
  <c r="Q4" i="27"/>
  <c r="R4" i="27"/>
  <c r="S4" i="27"/>
  <c r="T4" i="27"/>
  <c r="U4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Q16" i="27" s="1"/>
  <c r="C28" i="9"/>
  <c r="Q20" i="27" s="1"/>
  <c r="D24" i="9"/>
  <c r="D28" i="9"/>
  <c r="R20" i="27" s="1"/>
  <c r="E24" i="9"/>
  <c r="S16" i="27"/>
  <c r="E28" i="9"/>
  <c r="S20" i="27" s="1"/>
  <c r="F24" i="9"/>
  <c r="T16" i="27"/>
  <c r="F28" i="9"/>
  <c r="T20" i="27" s="1"/>
  <c r="Q14" i="27"/>
  <c r="R14" i="27"/>
  <c r="S14" i="27"/>
  <c r="T14" i="27"/>
  <c r="Q15" i="27"/>
  <c r="R15" i="27"/>
  <c r="S15" i="27"/>
  <c r="T15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Q12" i="26"/>
  <c r="C27" i="8"/>
  <c r="Q20" i="26" s="1"/>
  <c r="C37" i="8"/>
  <c r="R12" i="26"/>
  <c r="D27" i="8"/>
  <c r="R20" i="26" s="1"/>
  <c r="D37" i="8"/>
  <c r="R30" i="26" s="1"/>
  <c r="E10" i="8"/>
  <c r="S3" i="26" s="1"/>
  <c r="S12" i="26"/>
  <c r="E27" i="8"/>
  <c r="S20" i="26" s="1"/>
  <c r="E37" i="8"/>
  <c r="S30" i="26" s="1"/>
  <c r="F10" i="8"/>
  <c r="T3" i="26"/>
  <c r="T12" i="26"/>
  <c r="F27" i="8"/>
  <c r="F37" i="8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U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Q25" i="26"/>
  <c r="R25" i="26"/>
  <c r="S25" i="26"/>
  <c r="T25" i="26"/>
  <c r="U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U29" i="26"/>
  <c r="Q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C44" i="8"/>
  <c r="Q36" i="26"/>
  <c r="C53" i="8"/>
  <c r="Q45" i="26" s="1"/>
  <c r="C61" i="8"/>
  <c r="Q53" i="26" s="1"/>
  <c r="C71" i="8"/>
  <c r="Q63" i="26"/>
  <c r="D44" i="8"/>
  <c r="R36" i="26" s="1"/>
  <c r="D53" i="8"/>
  <c r="R45" i="26" s="1"/>
  <c r="D61" i="8"/>
  <c r="R53" i="26" s="1"/>
  <c r="D71" i="8"/>
  <c r="R63" i="26" s="1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B44" i="8"/>
  <c r="P36" i="26" s="1"/>
  <c r="B53" i="8"/>
  <c r="P45" i="26" s="1"/>
  <c r="B61" i="8"/>
  <c r="P53" i="26" s="1"/>
  <c r="B71" i="8"/>
  <c r="P63" i="26" s="1"/>
  <c r="B10" i="8"/>
  <c r="P3" i="26" s="1"/>
  <c r="P12" i="26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T2" i="25" s="1"/>
  <c r="F19" i="7"/>
  <c r="T3" i="25" s="1"/>
  <c r="E9" i="7"/>
  <c r="S2" i="25" s="1"/>
  <c r="E19" i="7"/>
  <c r="S3" i="25" s="1"/>
  <c r="D9" i="7"/>
  <c r="R2" i="25" s="1"/>
  <c r="D19" i="7"/>
  <c r="R3" i="25" s="1"/>
  <c r="C9" i="7"/>
  <c r="Q2" i="25" s="1"/>
  <c r="B9" i="7"/>
  <c r="B19" i="7"/>
  <c r="P3" i="25" s="1"/>
  <c r="A3" i="25"/>
  <c r="A4" i="25"/>
  <c r="A2" i="25"/>
  <c r="A87" i="24"/>
  <c r="C85" i="6"/>
  <c r="Q77" i="24" s="1"/>
  <c r="C113" i="6"/>
  <c r="Q105" i="24" s="1"/>
  <c r="C133" i="6"/>
  <c r="Q125" i="24" s="1"/>
  <c r="C146" i="6"/>
  <c r="Q138" i="24" s="1"/>
  <c r="C150" i="6"/>
  <c r="Q142" i="24" s="1"/>
  <c r="D85" i="6"/>
  <c r="R77" i="24"/>
  <c r="D113" i="6"/>
  <c r="R105" i="24" s="1"/>
  <c r="R115" i="24"/>
  <c r="D133" i="6"/>
  <c r="R125" i="24" s="1"/>
  <c r="D146" i="6"/>
  <c r="R138" i="24" s="1"/>
  <c r="D150" i="6"/>
  <c r="R142" i="24" s="1"/>
  <c r="E85" i="6"/>
  <c r="S77" i="24" s="1"/>
  <c r="E113" i="6"/>
  <c r="S105" i="24" s="1"/>
  <c r="S115" i="24"/>
  <c r="E133" i="6"/>
  <c r="S125" i="24" s="1"/>
  <c r="E146" i="6"/>
  <c r="E150" i="6"/>
  <c r="S142" i="24"/>
  <c r="F85" i="6"/>
  <c r="T77" i="24" s="1"/>
  <c r="F113" i="6"/>
  <c r="T105" i="24" s="1"/>
  <c r="T115" i="24"/>
  <c r="F133" i="6"/>
  <c r="T125" i="24" s="1"/>
  <c r="F146" i="6"/>
  <c r="T138" i="24" s="1"/>
  <c r="F150" i="6"/>
  <c r="T142" i="24" s="1"/>
  <c r="G85" i="6"/>
  <c r="U77" i="24" s="1"/>
  <c r="G113" i="6"/>
  <c r="U105" i="24" s="1"/>
  <c r="U115" i="24"/>
  <c r="G133" i="6"/>
  <c r="U125" i="24" s="1"/>
  <c r="G146" i="6"/>
  <c r="U138" i="24" s="1"/>
  <c r="G150" i="6"/>
  <c r="U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R129" i="24"/>
  <c r="S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Q11" i="24"/>
  <c r="C28" i="6"/>
  <c r="C38" i="6"/>
  <c r="Q31" i="24" s="1"/>
  <c r="C48" i="6"/>
  <c r="Q41" i="24" s="1"/>
  <c r="C75" i="6"/>
  <c r="D10" i="6"/>
  <c r="D18" i="6"/>
  <c r="R11" i="24" s="1"/>
  <c r="D38" i="6"/>
  <c r="R31" i="24" s="1"/>
  <c r="D48" i="6"/>
  <c r="R41" i="24" s="1"/>
  <c r="D58" i="6"/>
  <c r="R51" i="24" s="1"/>
  <c r="D71" i="6"/>
  <c r="R64" i="24" s="1"/>
  <c r="D75" i="6"/>
  <c r="R68" i="24" s="1"/>
  <c r="E10" i="6"/>
  <c r="S3" i="24" s="1"/>
  <c r="E18" i="6"/>
  <c r="E38" i="6"/>
  <c r="S31" i="24" s="1"/>
  <c r="E48" i="6"/>
  <c r="E58" i="6"/>
  <c r="S51" i="24"/>
  <c r="E71" i="6"/>
  <c r="S64" i="24" s="1"/>
  <c r="E75" i="6"/>
  <c r="S68" i="24" s="1"/>
  <c r="F10" i="6"/>
  <c r="T3" i="24" s="1"/>
  <c r="F18" i="6"/>
  <c r="T11" i="24" s="1"/>
  <c r="F38" i="6"/>
  <c r="T31" i="24" s="1"/>
  <c r="F48" i="6"/>
  <c r="T41" i="24" s="1"/>
  <c r="F58" i="6"/>
  <c r="T51" i="24" s="1"/>
  <c r="F71" i="6"/>
  <c r="T64" i="24" s="1"/>
  <c r="F75" i="6"/>
  <c r="T68" i="24" s="1"/>
  <c r="U21" i="24"/>
  <c r="G38" i="6"/>
  <c r="U31" i="24" s="1"/>
  <c r="B85" i="6"/>
  <c r="P77" i="24" s="1"/>
  <c r="B113" i="6"/>
  <c r="P105" i="24" s="1"/>
  <c r="P115" i="24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R55" i="24"/>
  <c r="S55" i="24"/>
  <c r="R56" i="24"/>
  <c r="S56" i="24"/>
  <c r="T56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R60" i="24"/>
  <c r="S60" i="24"/>
  <c r="T60" i="24"/>
  <c r="R61" i="24"/>
  <c r="S61" i="24"/>
  <c r="T61" i="24"/>
  <c r="Q62" i="24"/>
  <c r="R62" i="24"/>
  <c r="S62" i="24"/>
  <c r="T62" i="24"/>
  <c r="U62" i="24"/>
  <c r="Q63" i="24"/>
  <c r="R63" i="24"/>
  <c r="S63" i="24"/>
  <c r="T63" i="24"/>
  <c r="U63" i="24"/>
  <c r="R65" i="24"/>
  <c r="S65" i="24"/>
  <c r="T65" i="24"/>
  <c r="R66" i="24"/>
  <c r="S66" i="24"/>
  <c r="T66" i="24"/>
  <c r="R67" i="24"/>
  <c r="S67" i="24"/>
  <c r="T67" i="24"/>
  <c r="Q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U38" i="20"/>
  <c r="G55" i="5"/>
  <c r="G56" i="5"/>
  <c r="G57" i="5"/>
  <c r="U49" i="20" s="1"/>
  <c r="G58" i="5"/>
  <c r="U50" i="20" s="1"/>
  <c r="G60" i="5"/>
  <c r="U52" i="20" s="1"/>
  <c r="G61" i="5"/>
  <c r="U53" i="20" s="1"/>
  <c r="G62" i="5"/>
  <c r="U54" i="20" s="1"/>
  <c r="G63" i="5"/>
  <c r="U55" i="20"/>
  <c r="G67" i="5"/>
  <c r="U57" i="20" s="1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41" i="5"/>
  <c r="Q34" i="20" s="1"/>
  <c r="D41" i="5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65" i="5"/>
  <c r="Q56" i="20" s="1"/>
  <c r="Q37" i="20"/>
  <c r="R37" i="20"/>
  <c r="S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E65" i="5"/>
  <c r="S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P22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Q67" i="15"/>
  <c r="D20" i="23"/>
  <c r="B6" i="1" s="1"/>
  <c r="F18" i="23"/>
  <c r="K6" i="3" s="1"/>
  <c r="E18" i="23"/>
  <c r="J6" i="3" s="1"/>
  <c r="D18" i="23"/>
  <c r="I6" i="3" s="1"/>
  <c r="E6" i="1"/>
  <c r="B5" i="13"/>
  <c r="I25" i="23"/>
  <c r="D23" i="23"/>
  <c r="B6" i="11" s="1"/>
  <c r="I23" i="23"/>
  <c r="G6" i="11" s="1"/>
  <c r="H23" i="23"/>
  <c r="F6" i="10" s="1"/>
  <c r="G23" i="23"/>
  <c r="E6" i="10" s="1"/>
  <c r="F23" i="23"/>
  <c r="D6" i="10" s="1"/>
  <c r="E23" i="23"/>
  <c r="C6" i="11" s="1"/>
  <c r="G5" i="13"/>
  <c r="G5" i="12"/>
  <c r="C11" i="23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W3" i="17" s="1"/>
  <c r="H14" i="3"/>
  <c r="V4" i="17" s="1"/>
  <c r="G14" i="3"/>
  <c r="U4" i="17" s="1"/>
  <c r="E14" i="3"/>
  <c r="J8" i="3"/>
  <c r="X3" i="17" s="1"/>
  <c r="H8" i="3"/>
  <c r="G8" i="3"/>
  <c r="G20" i="3" s="1"/>
  <c r="U5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P32" i="18" s="1"/>
  <c r="B55" i="4"/>
  <c r="B53" i="4"/>
  <c r="P30" i="18"/>
  <c r="B49" i="4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/>
  <c r="F31" i="1"/>
  <c r="Q80" i="15" s="1"/>
  <c r="F38" i="1"/>
  <c r="Q87" i="15"/>
  <c r="F42" i="1"/>
  <c r="Q91" i="15" s="1"/>
  <c r="F63" i="1"/>
  <c r="Q106" i="15" s="1"/>
  <c r="Q107" i="15"/>
  <c r="Q108" i="15"/>
  <c r="Q109" i="15"/>
  <c r="F68" i="1"/>
  <c r="Q110" i="15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P71" i="15" s="1"/>
  <c r="E27" i="1"/>
  <c r="P76" i="15" s="1"/>
  <c r="E31" i="1"/>
  <c r="P80" i="15" s="1"/>
  <c r="P87" i="15"/>
  <c r="E42" i="1"/>
  <c r="P91" i="15" s="1"/>
  <c r="E57" i="1"/>
  <c r="P103" i="15" s="1"/>
  <c r="E63" i="1"/>
  <c r="P106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Q34" i="15" s="1"/>
  <c r="C41" i="1"/>
  <c r="Q37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/>
  <c r="D64" i="4"/>
  <c r="R33" i="18" s="1"/>
  <c r="C63" i="4"/>
  <c r="D63" i="4"/>
  <c r="R32" i="18" s="1"/>
  <c r="C48" i="4"/>
  <c r="Q26" i="18" s="1"/>
  <c r="C55" i="4"/>
  <c r="Q31" i="18" s="1"/>
  <c r="D55" i="4"/>
  <c r="R31" i="18" s="1"/>
  <c r="C53" i="4"/>
  <c r="Q30" i="18" s="1"/>
  <c r="D53" i="4"/>
  <c r="R30" i="18" s="1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Q9" i="18" s="1"/>
  <c r="C13" i="4"/>
  <c r="Q6" i="18" s="1"/>
  <c r="D13" i="4"/>
  <c r="R6" i="18" s="1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Q4" i="16"/>
  <c r="D9" i="2"/>
  <c r="E9" i="2"/>
  <c r="S4" i="16" s="1"/>
  <c r="F9" i="2"/>
  <c r="T4" i="16" s="1"/>
  <c r="G9" i="2"/>
  <c r="H9" i="2"/>
  <c r="B9" i="2"/>
  <c r="P4" i="16" s="1"/>
  <c r="C21" i="9"/>
  <c r="Q13" i="27" s="1"/>
  <c r="S5" i="27"/>
  <c r="P19" i="18"/>
  <c r="U64" i="26"/>
  <c r="B9" i="9"/>
  <c r="P2" i="27" s="1"/>
  <c r="B29" i="13"/>
  <c r="P22" i="31" s="1"/>
  <c r="G48" i="6"/>
  <c r="U41" i="24" s="1"/>
  <c r="Q21" i="28"/>
  <c r="F9" i="9"/>
  <c r="T5" i="27"/>
  <c r="U50" i="26"/>
  <c r="Q22" i="20"/>
  <c r="Q32" i="18"/>
  <c r="T37" i="20"/>
  <c r="F65" i="5"/>
  <c r="T56" i="20" s="1"/>
  <c r="B65" i="5"/>
  <c r="P56" i="20" s="1"/>
  <c r="P46" i="20"/>
  <c r="E41" i="5"/>
  <c r="S34" i="20" s="1"/>
  <c r="U48" i="20"/>
  <c r="S21" i="24"/>
  <c r="G41" i="5"/>
  <c r="G42" i="5" s="1"/>
  <c r="U35" i="20" s="1"/>
  <c r="U10" i="20"/>
  <c r="Q21" i="24"/>
  <c r="T85" i="24"/>
  <c r="S85" i="24"/>
  <c r="B41" i="5"/>
  <c r="C6" i="10"/>
  <c r="R85" i="24"/>
  <c r="U85" i="24"/>
  <c r="Q85" i="24"/>
  <c r="S53" i="26"/>
  <c r="T20" i="26"/>
  <c r="D9" i="9"/>
  <c r="R2" i="27" s="1"/>
  <c r="T21" i="28"/>
  <c r="P12" i="29"/>
  <c r="P12" i="31"/>
  <c r="E8" i="2"/>
  <c r="S3" i="16" s="1"/>
  <c r="D5" i="12"/>
  <c r="A2" i="3"/>
  <c r="A2" i="4"/>
  <c r="C72" i="4" l="1"/>
  <c r="C74" i="4" s="1"/>
  <c r="Q39" i="18" s="1"/>
  <c r="A2" i="5"/>
  <c r="A2" i="8"/>
  <c r="B70" i="5"/>
  <c r="G45" i="5"/>
  <c r="U37" i="20" s="1"/>
  <c r="G16" i="9"/>
  <c r="U9" i="27" s="1"/>
  <c r="E9" i="9"/>
  <c r="S2" i="27" s="1"/>
  <c r="G19" i="8"/>
  <c r="U12" i="26" s="1"/>
  <c r="A2" i="2"/>
  <c r="E5" i="12"/>
  <c r="B31" i="12"/>
  <c r="P23" i="30" s="1"/>
  <c r="G44" i="8"/>
  <c r="U36" i="26" s="1"/>
  <c r="Q4" i="15"/>
  <c r="C47" i="1"/>
  <c r="F79" i="1"/>
  <c r="Q119" i="15" s="1"/>
  <c r="A2" i="14"/>
  <c r="U75" i="24"/>
  <c r="U46" i="26"/>
  <c r="G24" i="9"/>
  <c r="U16" i="27" s="1"/>
  <c r="G19" i="7"/>
  <c r="U3" i="25" s="1"/>
  <c r="E21" i="9"/>
  <c r="G31" i="12"/>
  <c r="U23" i="30" s="1"/>
  <c r="C58" i="6"/>
  <c r="Q51" i="24" s="1"/>
  <c r="C43" i="8"/>
  <c r="Q35" i="26" s="1"/>
  <c r="C84" i="6"/>
  <c r="Q76" i="24" s="1"/>
  <c r="F9" i="6"/>
  <c r="T2" i="24" s="1"/>
  <c r="H20" i="3"/>
  <c r="V5" i="17" s="1"/>
  <c r="B47" i="1"/>
  <c r="P42" i="15" s="1"/>
  <c r="G8" i="2"/>
  <c r="U4" i="16"/>
  <c r="D9" i="6"/>
  <c r="R2" i="24" s="1"/>
  <c r="R2" i="31"/>
  <c r="D29" i="13"/>
  <c r="R22" i="31" s="1"/>
  <c r="U31" i="26"/>
  <c r="G37" i="8"/>
  <c r="U30" i="26" s="1"/>
  <c r="C62" i="6"/>
  <c r="Q55" i="24" s="1"/>
  <c r="Q60" i="24"/>
  <c r="Q8" i="28"/>
  <c r="C8" i="2"/>
  <c r="G29" i="13"/>
  <c r="U22" i="31" s="1"/>
  <c r="F41" i="5"/>
  <c r="F70" i="5" s="1"/>
  <c r="G62" i="6"/>
  <c r="U55" i="24" s="1"/>
  <c r="G27" i="8"/>
  <c r="U20" i="26" s="1"/>
  <c r="B44" i="4"/>
  <c r="K14" i="3"/>
  <c r="Y4" i="17" s="1"/>
  <c r="A2" i="11"/>
  <c r="A2" i="13"/>
  <c r="A2" i="12"/>
  <c r="U53" i="24"/>
  <c r="C9" i="6"/>
  <c r="B43" i="8"/>
  <c r="P35" i="26" s="1"/>
  <c r="C5" i="12"/>
  <c r="C5" i="13"/>
  <c r="Q12" i="28"/>
  <c r="D44" i="4"/>
  <c r="D11" i="4" s="1"/>
  <c r="R5" i="18" s="1"/>
  <c r="D70" i="5"/>
  <c r="D9" i="8"/>
  <c r="R2" i="26" s="1"/>
  <c r="D43" i="8"/>
  <c r="R35" i="26" s="1"/>
  <c r="U47" i="20"/>
  <c r="G54" i="5"/>
  <c r="U46" i="20" s="1"/>
  <c r="Q52" i="24"/>
  <c r="G71" i="6"/>
  <c r="U64" i="24" s="1"/>
  <c r="C71" i="6"/>
  <c r="Q64" i="24" s="1"/>
  <c r="G28" i="9"/>
  <c r="U20" i="27" s="1"/>
  <c r="C9" i="9"/>
  <c r="Q2" i="27" s="1"/>
  <c r="A2" i="10"/>
  <c r="Q2" i="30"/>
  <c r="D31" i="12"/>
  <c r="R23" i="30" s="1"/>
  <c r="B84" i="6"/>
  <c r="P76" i="24" s="1"/>
  <c r="B72" i="4"/>
  <c r="P38" i="18" s="1"/>
  <c r="E9" i="8"/>
  <c r="S2" i="26" s="1"/>
  <c r="T2" i="27"/>
  <c r="E31" i="12"/>
  <c r="S23" i="30" s="1"/>
  <c r="V4" i="16"/>
  <c r="H8" i="2"/>
  <c r="H20" i="2" s="1"/>
  <c r="V13" i="16" s="1"/>
  <c r="R3" i="24"/>
  <c r="S11" i="24"/>
  <c r="E9" i="6"/>
  <c r="S2" i="24" s="1"/>
  <c r="C9" i="8"/>
  <c r="Q2" i="26" s="1"/>
  <c r="C29" i="13"/>
  <c r="Q22" i="31" s="1"/>
  <c r="A2" i="7"/>
  <c r="G59" i="5"/>
  <c r="U51" i="20" s="1"/>
  <c r="F21" i="9"/>
  <c r="T13" i="27" s="1"/>
  <c r="F29" i="13"/>
  <c r="T22" i="31" s="1"/>
  <c r="G61" i="8"/>
  <c r="U53" i="26" s="1"/>
  <c r="F31" i="12"/>
  <c r="T23" i="30" s="1"/>
  <c r="U2" i="30"/>
  <c r="C30" i="11"/>
  <c r="Q22" i="29" s="1"/>
  <c r="B30" i="11"/>
  <c r="P22" i="29" s="1"/>
  <c r="B32" i="10"/>
  <c r="P23" i="28" s="1"/>
  <c r="U7" i="28"/>
  <c r="S7" i="28"/>
  <c r="R8" i="28"/>
  <c r="R7" i="28"/>
  <c r="Q6" i="28"/>
  <c r="C8" i="10"/>
  <c r="Q2" i="28" s="1"/>
  <c r="E43" i="8"/>
  <c r="S35" i="26" s="1"/>
  <c r="F9" i="8"/>
  <c r="T2" i="26" s="1"/>
  <c r="B9" i="8"/>
  <c r="B29" i="7"/>
  <c r="P4" i="25" s="1"/>
  <c r="E84" i="6"/>
  <c r="S76" i="24" s="1"/>
  <c r="G84" i="6"/>
  <c r="U76" i="24" s="1"/>
  <c r="F84" i="6"/>
  <c r="T76" i="24" s="1"/>
  <c r="B9" i="6"/>
  <c r="P2" i="24" s="1"/>
  <c r="U34" i="20"/>
  <c r="C70" i="5"/>
  <c r="P34" i="20"/>
  <c r="C44" i="4"/>
  <c r="Q25" i="18" s="1"/>
  <c r="D57" i="4"/>
  <c r="D59" i="4" s="1"/>
  <c r="F6" i="11"/>
  <c r="D6" i="11"/>
  <c r="F5" i="12"/>
  <c r="P2" i="25"/>
  <c r="V3" i="17"/>
  <c r="A2" i="1"/>
  <c r="A2" i="6"/>
  <c r="T14" i="16"/>
  <c r="F29" i="7"/>
  <c r="T4" i="25" s="1"/>
  <c r="E29" i="7"/>
  <c r="S4" i="25" s="1"/>
  <c r="I20" i="3"/>
  <c r="W5" i="17" s="1"/>
  <c r="U3" i="17"/>
  <c r="E20" i="3"/>
  <c r="S5" i="17" s="1"/>
  <c r="G29" i="7"/>
  <c r="U4" i="25" s="1"/>
  <c r="D29" i="7"/>
  <c r="R4" i="25" s="1"/>
  <c r="C29" i="7"/>
  <c r="Q4" i="25" s="1"/>
  <c r="J20" i="3"/>
  <c r="X5" i="17" s="1"/>
  <c r="S4" i="17"/>
  <c r="E47" i="1"/>
  <c r="E59" i="1" s="1"/>
  <c r="P104" i="15" s="1"/>
  <c r="P57" i="15"/>
  <c r="P4" i="15"/>
  <c r="E6" i="11"/>
  <c r="C6" i="1"/>
  <c r="G6" i="10"/>
  <c r="U3" i="16"/>
  <c r="G20" i="2"/>
  <c r="U13" i="16" s="1"/>
  <c r="C11" i="4"/>
  <c r="F8" i="2"/>
  <c r="K8" i="3"/>
  <c r="D21" i="9"/>
  <c r="R16" i="27"/>
  <c r="T7" i="28"/>
  <c r="D8" i="11"/>
  <c r="R4" i="29"/>
  <c r="D8" i="10"/>
  <c r="R6" i="28"/>
  <c r="E70" i="5"/>
  <c r="B74" i="4"/>
  <c r="P39" i="18" s="1"/>
  <c r="F47" i="1"/>
  <c r="G9" i="9"/>
  <c r="U2" i="27" s="1"/>
  <c r="R5" i="29"/>
  <c r="B8" i="2"/>
  <c r="F43" i="8"/>
  <c r="D72" i="4"/>
  <c r="Q38" i="18"/>
  <c r="Q19" i="18"/>
  <c r="S13" i="27"/>
  <c r="E33" i="9"/>
  <c r="S24" i="27" s="1"/>
  <c r="E20" i="2"/>
  <c r="S13" i="16" s="1"/>
  <c r="R34" i="20"/>
  <c r="G10" i="8"/>
  <c r="C57" i="4"/>
  <c r="C59" i="4" s="1"/>
  <c r="B21" i="9"/>
  <c r="P20" i="27"/>
  <c r="U65" i="26"/>
  <c r="G71" i="8"/>
  <c r="S6" i="29"/>
  <c r="D84" i="6"/>
  <c r="R4" i="16"/>
  <c r="D8" i="2"/>
  <c r="B6" i="10"/>
  <c r="R7" i="29"/>
  <c r="E79" i="1"/>
  <c r="P119" i="15" s="1"/>
  <c r="B57" i="4"/>
  <c r="B59" i="4" s="1"/>
  <c r="S12" i="31"/>
  <c r="E29" i="13"/>
  <c r="S22" i="31" s="1"/>
  <c r="S3" i="29"/>
  <c r="U18" i="27"/>
  <c r="T2" i="31"/>
  <c r="Q2" i="31"/>
  <c r="C33" i="9" l="1"/>
  <c r="Q24" i="27" s="1"/>
  <c r="C159" i="6"/>
  <c r="Q150" i="24" s="1"/>
  <c r="T34" i="20"/>
  <c r="S8" i="28"/>
  <c r="G65" i="5"/>
  <c r="U56" i="20" s="1"/>
  <c r="G21" i="9"/>
  <c r="U13" i="27" s="1"/>
  <c r="R12" i="28"/>
  <c r="R25" i="18"/>
  <c r="D8" i="4"/>
  <c r="R2" i="18" s="1"/>
  <c r="C77" i="8"/>
  <c r="Q68" i="26" s="1"/>
  <c r="B11" i="4"/>
  <c r="P25" i="18"/>
  <c r="V3" i="16"/>
  <c r="G9" i="6"/>
  <c r="G159" i="6" s="1"/>
  <c r="U150" i="24" s="1"/>
  <c r="Q2" i="24"/>
  <c r="D77" i="8"/>
  <c r="R68" i="26" s="1"/>
  <c r="C20" i="2"/>
  <c r="Q13" i="16" s="1"/>
  <c r="Q3" i="16"/>
  <c r="F33" i="9"/>
  <c r="T24" i="27" s="1"/>
  <c r="C32" i="10"/>
  <c r="Q23" i="28" s="1"/>
  <c r="E77" i="8"/>
  <c r="S68" i="26" s="1"/>
  <c r="P2" i="26"/>
  <c r="B77" i="8"/>
  <c r="P68" i="26" s="1"/>
  <c r="F159" i="6"/>
  <c r="T150" i="24" s="1"/>
  <c r="E159" i="6"/>
  <c r="S150" i="24" s="1"/>
  <c r="B159" i="6"/>
  <c r="P150" i="24" s="1"/>
  <c r="P95" i="15"/>
  <c r="C62" i="1"/>
  <c r="Q54" i="15" s="1"/>
  <c r="Q42" i="15"/>
  <c r="B62" i="1"/>
  <c r="P54" i="15" s="1"/>
  <c r="P13" i="27"/>
  <c r="B33" i="9"/>
  <c r="P24" i="27" s="1"/>
  <c r="S12" i="28"/>
  <c r="U6" i="29"/>
  <c r="T6" i="29"/>
  <c r="G9" i="8"/>
  <c r="U2" i="26" s="1"/>
  <c r="U3" i="26"/>
  <c r="D32" i="10"/>
  <c r="R23" i="28" s="1"/>
  <c r="R2" i="28"/>
  <c r="R13" i="27"/>
  <c r="D33" i="9"/>
  <c r="R24" i="27" s="1"/>
  <c r="E81" i="1"/>
  <c r="P120" i="15" s="1"/>
  <c r="S7" i="29"/>
  <c r="Q95" i="15"/>
  <c r="F59" i="1"/>
  <c r="D74" i="4"/>
  <c r="R39" i="18" s="1"/>
  <c r="R38" i="18"/>
  <c r="F20" i="2"/>
  <c r="T13" i="16" s="1"/>
  <c r="T3" i="16"/>
  <c r="D159" i="6"/>
  <c r="R150" i="24" s="1"/>
  <c r="R76" i="24"/>
  <c r="S5" i="29"/>
  <c r="Q5" i="18"/>
  <c r="C8" i="4"/>
  <c r="K20" i="3"/>
  <c r="Y5" i="17" s="1"/>
  <c r="Y3" i="17"/>
  <c r="U63" i="26"/>
  <c r="G43" i="8"/>
  <c r="T35" i="26"/>
  <c r="F77" i="8"/>
  <c r="T68" i="26" s="1"/>
  <c r="S4" i="29"/>
  <c r="E8" i="11"/>
  <c r="F8" i="11"/>
  <c r="T3" i="29"/>
  <c r="T8" i="28"/>
  <c r="U8" i="28"/>
  <c r="E8" i="10"/>
  <c r="S6" i="28"/>
  <c r="D20" i="2"/>
  <c r="R13" i="16" s="1"/>
  <c r="R3" i="16"/>
  <c r="P3" i="16"/>
  <c r="B20" i="2"/>
  <c r="P13" i="16" s="1"/>
  <c r="D30" i="11"/>
  <c r="R22" i="29" s="1"/>
  <c r="R2" i="29"/>
  <c r="D21" i="4" l="1"/>
  <c r="R12" i="18" s="1"/>
  <c r="G33" i="9"/>
  <c r="U24" i="27" s="1"/>
  <c r="U2" i="24"/>
  <c r="G70" i="5"/>
  <c r="P5" i="18"/>
  <c r="B8" i="4"/>
  <c r="T2" i="29"/>
  <c r="F30" i="11"/>
  <c r="T22" i="29" s="1"/>
  <c r="U3" i="29"/>
  <c r="U35" i="26"/>
  <c r="G77" i="8"/>
  <c r="U68" i="26" s="1"/>
  <c r="U5" i="29"/>
  <c r="T5" i="29"/>
  <c r="S2" i="28"/>
  <c r="E32" i="10"/>
  <c r="S23" i="28" s="1"/>
  <c r="S2" i="29"/>
  <c r="E30" i="11"/>
  <c r="S22" i="29" s="1"/>
  <c r="D23" i="4"/>
  <c r="T6" i="28"/>
  <c r="F8" i="10"/>
  <c r="T4" i="29"/>
  <c r="U4" i="29"/>
  <c r="F81" i="1"/>
  <c r="Q120" i="15" s="1"/>
  <c r="Q104" i="15"/>
  <c r="U12" i="28"/>
  <c r="T12" i="28"/>
  <c r="Q2" i="18"/>
  <c r="C21" i="4"/>
  <c r="U7" i="29"/>
  <c r="T7" i="29"/>
  <c r="B21" i="4" l="1"/>
  <c r="P2" i="18"/>
  <c r="D25" i="4"/>
  <c r="R13" i="18"/>
  <c r="C23" i="4"/>
  <c r="Q12" i="18"/>
  <c r="G8" i="11"/>
  <c r="T2" i="28"/>
  <c r="F32" i="10"/>
  <c r="T23" i="28" s="1"/>
  <c r="U6" i="28"/>
  <c r="G8" i="10"/>
  <c r="B23" i="4" l="1"/>
  <c r="P12" i="18"/>
  <c r="D33" i="4"/>
  <c r="R18" i="18" s="1"/>
  <c r="R14" i="18"/>
  <c r="U2" i="28"/>
  <c r="G32" i="10"/>
  <c r="U23" i="28" s="1"/>
  <c r="G30" i="11"/>
  <c r="U22" i="29" s="1"/>
  <c r="U2" i="29"/>
  <c r="Q13" i="18"/>
  <c r="C25" i="4"/>
  <c r="B25" i="4" l="1"/>
  <c r="P13" i="18"/>
  <c r="Q14" i="18"/>
  <c r="C33" i="4"/>
  <c r="Q18" i="18" s="1"/>
  <c r="P14" i="18" l="1"/>
  <c r="B33" i="4"/>
  <c r="P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<sst xmlns="http://schemas.openxmlformats.org/spreadsheetml/2006/main" count="4243" uniqueCount="3305">
  <si>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</si>
  <si>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</si>
  <si>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</si>
  <si>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</si>
  <si>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</si>
  <si>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</si>
  <si>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</si>
  <si>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</si>
  <si>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</si>
  <si>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</si>
  <si>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</si>
  <si>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</si>
  <si>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</si>
  <si>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</si>
  <si>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</si>
  <si>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</si>
  <si>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</si>
  <si>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</si>
  <si>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</si>
  <si>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</si>
  <si>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</si>
  <si>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</si>
  <si>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</si>
  <si>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</si>
  <si>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</si>
  <si>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</si>
  <si>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</si>
  <si>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</si>
  <si>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</si>
  <si>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</si>
  <si>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</si>
  <si>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</si>
  <si>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</si>
  <si>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</si>
  <si>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</si>
  <si>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</si>
  <si>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</si>
  <si>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</si>
  <si>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</si>
  <si>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</si>
  <si>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</si>
  <si>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</si>
  <si>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</si>
  <si>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</si>
  <si>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</si>
  <si>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</si>
  <si>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</si>
  <si>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</si>
  <si>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</si>
  <si>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</si>
  <si>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</si>
  <si>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</si>
  <si>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</si>
  <si>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</si>
  <si>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</si>
  <si>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</si>
  <si>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</si>
  <si>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</si>
  <si>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</si>
  <si>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</si>
  <si>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</si>
  <si>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</si>
  <si>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</si>
  <si>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</si>
  <si>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</si>
  <si>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</si>
  <si>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</si>
  <si>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</si>
  <si>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</si>
  <si>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</si>
  <si>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</si>
  <si>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</si>
  <si>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</si>
  <si>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</si>
  <si>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</si>
  <si>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</si>
  <si>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</si>
  <si>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</si>
  <si>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</si>
  <si>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</si>
  <si>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</si>
  <si>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</si>
  <si>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</si>
  <si>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</si>
  <si>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</si>
  <si>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</si>
  <si>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</si>
  <si>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</si>
  <si>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</si>
  <si>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</si>
  <si>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</si>
  <si>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</si>
  <si>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</si>
  <si>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</si>
  <si>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</si>
  <si>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</si>
  <si>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</si>
  <si>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</si>
  <si>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</si>
  <si>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</si>
  <si>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</si>
  <si>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</si>
  <si>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</si>
  <si>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</si>
  <si>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</si>
  <si>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</si>
  <si>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</si>
  <si>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</si>
  <si>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</si>
  <si>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</si>
  <si>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</si>
  <si>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</si>
  <si>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</si>
  <si>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</si>
  <si>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</si>
  <si>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</si>
  <si>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</si>
  <si>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</si>
  <si>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</si>
  <si>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</si>
  <si>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</si>
  <si>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</si>
  <si>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</si>
  <si>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</si>
  <si>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</si>
  <si>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</si>
  <si>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</si>
  <si>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</si>
  <si>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</si>
  <si>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</si>
  <si>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</si>
  <si>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</si>
  <si>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</si>
  <si>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</si>
  <si>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</si>
  <si>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</si>
  <si>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</si>
  <si>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</si>
  <si>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</si>
  <si>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</si>
  <si>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</si>
  <si>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</si>
  <si>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</si>
  <si>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</si>
  <si>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</si>
  <si>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</si>
  <si>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</si>
  <si>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</si>
  <si>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</si>
  <si>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</si>
  <si>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</si>
  <si>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</si>
  <si>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</si>
  <si>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</si>
  <si>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</si>
  <si>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</si>
  <si>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</si>
  <si>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</si>
  <si>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</si>
  <si>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</si>
  <si>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</si>
  <si>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</si>
  <si>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</si>
  <si>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</si>
  <si>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</si>
  <si>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</si>
  <si>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</si>
  <si>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</si>
  <si>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</si>
  <si>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</si>
  <si>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</si>
  <si>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</si>
  <si>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</si>
  <si>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</si>
  <si>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</si>
  <si>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</si>
  <si>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</si>
  <si>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</si>
  <si>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</si>
  <si>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</si>
  <si>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</si>
  <si>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</si>
  <si>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</si>
  <si>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</si>
  <si>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</si>
  <si>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</si>
  <si>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</si>
  <si>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</si>
  <si>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</si>
  <si>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</si>
  <si>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</si>
  <si>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</si>
  <si>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</si>
  <si>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</si>
  <si>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</si>
  <si>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</si>
  <si>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</si>
  <si>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</si>
  <si>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</si>
  <si>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</si>
  <si>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</si>
  <si>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</si>
  <si>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</si>
  <si>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</si>
  <si>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</si>
  <si>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</si>
  <si>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</si>
  <si>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</si>
  <si>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</si>
  <si>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</si>
  <si>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</si>
  <si>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</si>
  <si>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</si>
  <si>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</si>
  <si>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</si>
  <si>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</si>
  <si>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</si>
  <si>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</si>
  <si>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</si>
  <si>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</si>
  <si>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</si>
  <si>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</si>
  <si>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</si>
  <si>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</si>
  <si>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</si>
  <si>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</si>
  <si>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</si>
  <si>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</si>
  <si>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</si>
  <si>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</si>
  <si>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</si>
  <si>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</si>
  <si>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</si>
  <si>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</si>
  <si>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</si>
  <si>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</si>
  <si>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</si>
  <si>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</si>
  <si>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</si>
  <si>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</si>
  <si>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</si>
  <si>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</si>
  <si>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</si>
  <si>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</si>
  <si>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</si>
  <si>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</si>
  <si>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</si>
  <si>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</si>
  <si>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</si>
  <si>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</si>
  <si>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</si>
  <si>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</si>
  <si>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</si>
  <si>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</si>
  <si>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</si>
  <si>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</si>
  <si>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</si>
  <si>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</si>
  <si>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</si>
  <si>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</si>
  <si>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</si>
  <si>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</si>
  <si>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</si>
  <si>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</si>
  <si>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</si>
  <si>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</si>
  <si>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</si>
  <si>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</si>
  <si>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</si>
  <si>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</si>
  <si>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</si>
  <si>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</si>
  <si>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</si>
  <si>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</si>
  <si>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</si>
  <si>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</si>
  <si>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</si>
  <si>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</si>
  <si>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</si>
  <si>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</si>
  <si>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</si>
  <si>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</si>
  <si>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</si>
  <si>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</si>
  <si>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</si>
  <si>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</si>
  <si>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</si>
  <si>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</si>
  <si>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</si>
  <si>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</si>
  <si>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</si>
  <si>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</si>
  <si>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</si>
  <si>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</si>
  <si>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</si>
  <si>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</si>
  <si>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</si>
  <si>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</si>
  <si>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</si>
  <si>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</si>
  <si>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</si>
  <si>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</si>
  <si>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</si>
  <si>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</si>
  <si>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</si>
  <si>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</si>
  <si>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</si>
  <si>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</si>
  <si>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</si>
  <si>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</si>
  <si>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</si>
  <si>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</si>
  <si>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</si>
  <si>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</si>
  <si>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</si>
  <si>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</si>
  <si>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</si>
  <si>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</si>
  <si>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</si>
  <si>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</si>
  <si>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</si>
  <si>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</si>
  <si>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</si>
  <si>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</si>
  <si>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</si>
  <si>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</si>
  <si>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</si>
  <si>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</si>
  <si>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</si>
  <si>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</si>
  <si>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</si>
  <si>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</si>
  <si>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</si>
  <si>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</si>
  <si>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</si>
  <si>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</si>
  <si>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</si>
  <si>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</si>
  <si>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</si>
  <si>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</si>
  <si>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</si>
  <si>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</si>
  <si>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</si>
  <si>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</si>
  <si>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</si>
  <si>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</si>
  <si>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</si>
  <si>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</si>
  <si>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</si>
  <si>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</si>
  <si>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</si>
  <si>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</si>
  <si>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</si>
  <si>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</si>
  <si>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</si>
  <si>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</si>
  <si>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</si>
  <si>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</si>
  <si>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</si>
  <si>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</si>
  <si>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</si>
  <si>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</si>
  <si>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</si>
  <si>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</si>
  <si>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</si>
  <si>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</si>
  <si>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</si>
  <si>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</si>
  <si>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</si>
  <si>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</si>
  <si>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</si>
  <si>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</si>
  <si>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</si>
  <si>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</si>
  <si>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</si>
  <si>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</si>
  <si>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</si>
  <si>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</si>
  <si>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</si>
  <si>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</si>
  <si>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</si>
  <si>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</si>
  <si>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</si>
  <si>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</si>
  <si>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</si>
  <si>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</si>
  <si>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</si>
  <si>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</si>
  <si>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</si>
  <si>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</si>
  <si>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</si>
  <si>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</si>
  <si>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</si>
  <si>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</si>
  <si>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</si>
  <si>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</si>
  <si>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</si>
  <si>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</si>
  <si>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</si>
  <si>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</si>
  <si>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</si>
  <si>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</si>
  <si>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</si>
  <si>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</si>
  <si>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</si>
  <si>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</si>
  <si>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</si>
  <si>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</si>
  <si>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</si>
  <si>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</si>
  <si>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</si>
  <si>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</si>
  <si>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</si>
  <si>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</si>
  <si>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</si>
  <si>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</si>
  <si>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</si>
  <si>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</si>
  <si>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</si>
  <si>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</si>
  <si>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</si>
  <si>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</si>
  <si>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</si>
  <si>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</si>
  <si>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</si>
  <si>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</si>
  <si>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</si>
  <si>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</si>
  <si>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</si>
  <si>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</si>
  <si>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</si>
  <si>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</si>
  <si>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</si>
  <si>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</si>
  <si>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</si>
  <si>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</si>
  <si>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</si>
  <si>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</si>
  <si>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</si>
  <si>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</si>
  <si>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</si>
  <si>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</si>
  <si>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</si>
  <si>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</si>
  <si>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</si>
  <si>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</si>
  <si>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</si>
  <si>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</si>
  <si>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</si>
  <si>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</si>
  <si>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</si>
  <si>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</si>
  <si>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</si>
  <si>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</si>
  <si>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</si>
  <si>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</si>
  <si>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</si>
  <si>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</si>
  <si>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</si>
  <si>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</si>
  <si>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</si>
  <si>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</si>
  <si>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</si>
  <si>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</si>
  <si>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</si>
  <si>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</si>
  <si>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</si>
  <si>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</si>
  <si>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</si>
  <si>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</si>
  <si>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</si>
  <si>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</si>
  <si>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</si>
  <si>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</si>
  <si>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</si>
  <si>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</si>
  <si>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</si>
  <si>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</si>
  <si>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</si>
  <si>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</si>
  <si>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</si>
  <si>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</si>
  <si>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</si>
  <si>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</si>
  <si>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</si>
  <si>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</si>
  <si>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</si>
  <si>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</si>
  <si>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</si>
  <si>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</si>
  <si>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</si>
  <si>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</si>
  <si>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</si>
  <si>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</si>
  <si>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</si>
  <si>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</si>
  <si>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</si>
  <si>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</si>
  <si>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</si>
  <si>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</si>
  <si>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</si>
  <si>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</si>
  <si>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</si>
  <si>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</si>
  <si>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</si>
  <si>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</si>
  <si>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</si>
  <si>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</si>
  <si>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</si>
  <si>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</si>
  <si>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</si>
  <si>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</si>
  <si>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</si>
  <si>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</si>
  <si>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</si>
  <si>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</si>
  <si>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</si>
  <si>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</si>
  <si>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</si>
  <si>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</si>
  <si>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</si>
  <si>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</si>
  <si>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</si>
  <si>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</si>
  <si>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</si>
  <si>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</si>
  <si>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</si>
  <si>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</si>
  <si>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</si>
  <si>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</si>
  <si>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</si>
  <si>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</si>
  <si>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</si>
  <si>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</si>
  <si>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</si>
  <si>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</si>
  <si>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</si>
  <si>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</si>
  <si>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</si>
  <si>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</si>
  <si>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</si>
  <si>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</si>
  <si>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</si>
  <si>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</si>
  <si>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</si>
  <si>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</si>
  <si>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</si>
  <si>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</si>
  <si>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</si>
  <si>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</si>
  <si>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</si>
  <si>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</si>
  <si>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</si>
  <si>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</si>
  <si>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</si>
  <si>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</si>
  <si>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</si>
  <si>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</si>
  <si>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</si>
  <si>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</si>
  <si>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</si>
  <si>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</si>
  <si>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</si>
  <si>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</si>
  <si>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</si>
  <si>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</si>
  <si>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</si>
  <si>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</si>
  <si>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</si>
  <si>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</si>
  <si>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</si>
  <si>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</si>
  <si>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</si>
  <si>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</si>
  <si>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</si>
  <si>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</si>
  <si>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</si>
  <si>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</si>
  <si>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</si>
  <si>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</si>
  <si>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</si>
  <si>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</si>
  <si>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</si>
  <si>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</si>
  <si>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</si>
  <si>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</si>
  <si>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</si>
  <si>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</si>
  <si>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</si>
  <si>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</si>
  <si>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</si>
  <si>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</si>
  <si>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</si>
  <si>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</si>
  <si>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</si>
  <si>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</si>
  <si>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</si>
  <si>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</si>
  <si>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</si>
  <si>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</si>
  <si>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</si>
  <si>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</si>
  <si>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</si>
  <si>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</si>
  <si>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</si>
  <si>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</si>
  <si>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</si>
  <si>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</si>
  <si>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</si>
  <si>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</si>
  <si>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</si>
  <si>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</si>
  <si>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</si>
  <si>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</si>
  <si>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</si>
  <si>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</si>
  <si>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</si>
  <si>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</si>
  <si>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</si>
  <si>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</si>
  <si>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</si>
  <si>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</si>
  <si>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</si>
  <si>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</si>
  <si>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</si>
  <si>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</si>
  <si>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</si>
  <si>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</si>
  <si>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</si>
  <si>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</si>
  <si>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</si>
  <si>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</si>
  <si>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</si>
  <si>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</si>
  <si>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</si>
  <si>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</si>
  <si>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</si>
  <si>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</si>
  <si>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</si>
  <si>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</si>
  <si>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</si>
  <si>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</si>
  <si>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</si>
  <si>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</si>
  <si>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</si>
  <si>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</si>
  <si>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</si>
  <si>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</si>
  <si>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</si>
  <si>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</si>
  <si>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</si>
  <si>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</si>
  <si>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</si>
  <si>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</si>
  <si>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</si>
  <si>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</si>
  <si>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</si>
  <si>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</si>
  <si>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</si>
  <si>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</si>
  <si>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</si>
  <si>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</si>
  <si>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</si>
  <si>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</si>
  <si>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</si>
  <si>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</si>
  <si>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</si>
  <si>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</si>
  <si>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</si>
  <si>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</si>
  <si>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</si>
  <si>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</si>
  <si>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</si>
  <si>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</si>
  <si>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</si>
  <si>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</si>
  <si>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</si>
  <si>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</si>
  <si>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</si>
  <si>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</si>
  <si>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</si>
  <si>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</si>
  <si>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</si>
  <si>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</si>
  <si>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</si>
  <si>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</si>
  <si>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</si>
  <si>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</si>
  <si>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</si>
  <si>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</si>
  <si>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</si>
  <si>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</si>
  <si>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</si>
  <si>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</si>
  <si>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</si>
  <si>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</si>
  <si>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</si>
  <si>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</si>
  <si>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</si>
  <si>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</si>
  <si>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</si>
  <si>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</si>
  <si>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</si>
  <si>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</si>
  <si>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</si>
  <si>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</si>
  <si>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</si>
  <si>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</si>
  <si>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</si>
  <si>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</si>
  <si>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</si>
  <si>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</si>
  <si>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</si>
  <si>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</si>
  <si>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</si>
  <si>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</si>
  <si>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</si>
  <si>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</si>
  <si>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</si>
  <si>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</si>
  <si>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</si>
  <si>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</si>
  <si>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</si>
  <si>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</si>
  <si>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</si>
  <si>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</si>
  <si>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</si>
  <si>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</si>
  <si>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</si>
  <si>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</si>
  <si>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</si>
  <si>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</si>
  <si>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</si>
  <si>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</si>
  <si>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</si>
  <si>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</si>
  <si>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</si>
  <si>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</si>
  <si>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</si>
  <si>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</si>
  <si>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</si>
  <si>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</si>
  <si>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</si>
  <si>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</si>
  <si>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</si>
  <si>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</si>
  <si>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</si>
  <si>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</si>
  <si>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</si>
  <si>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</si>
  <si>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</si>
  <si>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</si>
  <si>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</si>
  <si>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</si>
  <si>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</si>
  <si>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</si>
  <si>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</si>
  <si>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</si>
  <si>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</si>
  <si>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</si>
  <si>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</si>
  <si>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</si>
  <si>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</si>
  <si>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</si>
  <si>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</si>
  <si>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</si>
  <si>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</si>
  <si>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</si>
  <si>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</si>
  <si>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</si>
  <si>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</si>
  <si>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</si>
  <si>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</si>
  <si>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</si>
  <si>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</si>
  <si>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</si>
  <si>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</si>
  <si>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</si>
  <si>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</si>
  <si>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</si>
  <si>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</si>
  <si>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</si>
  <si>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</si>
  <si>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</si>
  <si>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</si>
  <si>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</si>
  <si>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</si>
  <si>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</si>
  <si>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</si>
  <si>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</si>
  <si>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</si>
  <si>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</si>
  <si>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</si>
  <si>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</si>
  <si>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</si>
  <si>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</si>
  <si>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</si>
  <si>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</si>
  <si>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</si>
  <si>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</si>
  <si>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</si>
  <si>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</si>
  <si>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</si>
  <si>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</si>
  <si>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</si>
  <si>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</si>
  <si>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</si>
  <si>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</si>
  <si>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</si>
  <si>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</si>
  <si>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</si>
  <si>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</si>
  <si>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</si>
  <si>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</si>
  <si>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</si>
  <si>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</si>
  <si>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</si>
  <si>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</si>
  <si>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</si>
  <si>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</si>
  <si>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</si>
  <si>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</si>
  <si>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</si>
  <si>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</si>
  <si>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</si>
  <si>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</si>
  <si>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</si>
  <si>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</si>
  <si>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</si>
  <si>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</si>
  <si>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</si>
  <si>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</si>
  <si>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</si>
  <si>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</si>
  <si>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</si>
  <si>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</si>
  <si>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</si>
  <si>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</si>
  <si>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</si>
  <si>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</si>
  <si>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</si>
  <si>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</si>
  <si>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</si>
  <si>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</si>
  <si>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</si>
  <si>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</si>
  <si>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</si>
  <si>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</si>
  <si>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</si>
  <si>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</si>
  <si>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</si>
  <si>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</si>
  <si>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</si>
  <si>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</si>
  <si>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</si>
  <si>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</si>
  <si>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</si>
  <si>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</si>
  <si>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</si>
  <si>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</si>
  <si>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</si>
  <si>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</si>
  <si>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</si>
  <si>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</si>
  <si>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</si>
  <si>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</si>
  <si>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</si>
  <si>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</si>
  <si>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</si>
  <si>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</si>
  <si>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</si>
  <si>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</si>
  <si>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</si>
  <si>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</si>
  <si>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</si>
  <si>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</si>
  <si>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</si>
  <si>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</si>
  <si>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</si>
  <si>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</si>
  <si>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</si>
  <si>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</si>
  <si>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</si>
  <si>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</si>
  <si>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</si>
  <si>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</si>
  <si>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</si>
  <si>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</si>
  <si>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</si>
  <si>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</si>
  <si>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</si>
  <si>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</si>
  <si>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</si>
  <si>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</si>
  <si>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</si>
  <si>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</si>
  <si>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</si>
  <si>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</si>
  <si>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</si>
  <si>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</si>
  <si>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</si>
  <si>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</si>
  <si>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</si>
  <si>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</si>
  <si>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</si>
  <si>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</si>
  <si>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</si>
  <si>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</si>
  <si>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</si>
  <si>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</si>
  <si>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</si>
  <si>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</si>
  <si>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</si>
  <si>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</si>
  <si>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</si>
  <si>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</si>
  <si>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</si>
  <si>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</si>
  <si>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</si>
  <si>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</si>
  <si>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</si>
  <si>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</si>
  <si>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</si>
  <si>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</si>
  <si>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</si>
  <si>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</si>
  <si>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</si>
  <si>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</si>
  <si>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</si>
  <si>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</si>
  <si>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</si>
  <si>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</si>
  <si>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</si>
  <si>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</si>
  <si>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</si>
  <si>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</si>
  <si>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</si>
  <si>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</si>
  <si>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</si>
  <si>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</si>
  <si>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</si>
  <si>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</si>
  <si>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</si>
  <si>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</si>
  <si>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</si>
  <si>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</si>
  <si>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</si>
  <si>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</si>
  <si>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</si>
  <si>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</si>
  <si>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</si>
  <si>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</si>
  <si>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</si>
  <si>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</si>
  <si>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</si>
  <si>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</si>
  <si>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</si>
  <si>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</si>
  <si>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</si>
  <si>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</si>
  <si>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</si>
  <si>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</si>
  <si>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</si>
  <si>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</si>
  <si>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</si>
  <si>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</si>
  <si>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</si>
  <si>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</si>
  <si>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</si>
  <si>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</si>
  <si>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</si>
  <si>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</si>
  <si>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</si>
  <si>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</si>
  <si>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</si>
  <si>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</si>
  <si>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</si>
  <si>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</si>
  <si>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</si>
  <si>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</si>
  <si>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</si>
  <si>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</si>
  <si>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</si>
  <si>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</si>
  <si>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</si>
  <si>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</si>
  <si>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</si>
  <si>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</si>
  <si>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</si>
  <si>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</si>
  <si>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</si>
  <si>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</si>
  <si>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</si>
  <si>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</si>
  <si>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</si>
  <si>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</si>
  <si>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</si>
  <si>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</si>
  <si>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</si>
  <si>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</si>
  <si>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</si>
  <si>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</si>
  <si>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</si>
  <si>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</si>
  <si>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</si>
  <si>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</si>
  <si>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</si>
  <si>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</si>
  <si>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</si>
  <si>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</si>
  <si>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</si>
  <si>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</si>
  <si>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</si>
  <si>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</si>
  <si>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</si>
  <si>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</si>
  <si>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</si>
  <si>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</si>
  <si>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</si>
  <si>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</si>
  <si>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</si>
  <si>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</si>
  <si>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</si>
  <si>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</si>
  <si>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</si>
  <si>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</si>
  <si>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</si>
  <si>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</si>
  <si>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</si>
  <si>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</si>
  <si>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</si>
  <si>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</si>
  <si>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</si>
  <si>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</si>
  <si>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</si>
  <si>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</si>
  <si>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</si>
  <si>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</si>
  <si>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</si>
  <si>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</si>
  <si>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</si>
  <si>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</si>
  <si>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</si>
  <si>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</si>
  <si>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</si>
  <si>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</si>
  <si>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</si>
  <si>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</si>
  <si>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</si>
  <si>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</si>
  <si>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</si>
  <si>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</si>
  <si>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</si>
  <si>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</si>
  <si>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</si>
  <si>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</si>
  <si>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</si>
  <si>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</si>
  <si>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</si>
  <si>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</si>
  <si>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</si>
  <si>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</si>
  <si>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</si>
  <si>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</si>
  <si>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</si>
  <si>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</si>
  <si>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</si>
  <si>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</si>
  <si>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</si>
  <si>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</si>
  <si>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</si>
  <si>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</si>
  <si>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</si>
  <si>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</si>
  <si>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</si>
  <si>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</si>
  <si>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</si>
  <si>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</si>
  <si>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</si>
  <si>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</si>
  <si>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</si>
  <si>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</si>
  <si>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</si>
  <si>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</si>
  <si>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</si>
  <si>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</si>
  <si>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</si>
  <si>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</si>
  <si>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</si>
  <si>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</si>
  <si>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</si>
  <si>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</si>
  <si>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</si>
  <si>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</si>
  <si>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</si>
  <si>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</si>
  <si>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</si>
  <si>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</si>
  <si>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</si>
  <si>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</si>
  <si>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</si>
  <si>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</si>
  <si>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</si>
  <si>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</si>
  <si>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</si>
  <si>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</si>
  <si>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</si>
  <si>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</si>
  <si>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</si>
  <si>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</si>
  <si>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</si>
  <si>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</si>
  <si>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</si>
  <si>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</si>
  <si>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</si>
  <si>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</si>
  <si>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</si>
  <si>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</si>
  <si>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</si>
  <si>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</si>
  <si>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</si>
  <si>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</si>
  <si>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</si>
  <si>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</si>
  <si>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</si>
  <si>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</si>
  <si>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</si>
  <si>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</si>
  <si>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</si>
  <si>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</si>
  <si>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</si>
  <si>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</si>
  <si>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</si>
  <si>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</si>
  <si>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</si>
  <si>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</si>
  <si>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</si>
  <si>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</si>
  <si>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</si>
  <si>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</si>
  <si>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</si>
  <si>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</si>
  <si>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</si>
  <si>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</si>
  <si>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</si>
  <si>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</si>
  <si>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</si>
  <si>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</si>
  <si>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</si>
  <si>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</si>
  <si>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</si>
  <si>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</si>
  <si>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</si>
  <si>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</si>
  <si>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</si>
  <si>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</si>
  <si>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</si>
  <si>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</si>
  <si>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</si>
  <si>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</si>
  <si>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</si>
  <si>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</si>
  <si>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</si>
  <si>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</si>
  <si>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</si>
  <si>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</si>
  <si>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</si>
  <si>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</si>
  <si>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</si>
  <si>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</si>
  <si>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</si>
  <si>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</si>
  <si>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</si>
  <si>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</si>
  <si>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</si>
  <si>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</si>
  <si>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</si>
  <si>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</si>
  <si>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</si>
  <si>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</si>
  <si>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</si>
  <si>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</si>
  <si>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</si>
  <si>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</si>
  <si>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</si>
  <si>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</si>
  <si>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</si>
  <si>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</si>
  <si>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</si>
  <si>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</si>
  <si>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</si>
  <si>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</si>
  <si>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</si>
  <si>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</si>
  <si>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</si>
  <si>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</si>
  <si>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</si>
  <si>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</si>
  <si>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</si>
  <si>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</si>
  <si>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</si>
  <si>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</si>
  <si>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</si>
  <si>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</si>
  <si>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</si>
  <si>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</si>
  <si>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</si>
  <si>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</si>
  <si>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</si>
  <si>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</si>
  <si>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</si>
  <si>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</si>
  <si>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</si>
  <si>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</si>
  <si>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</si>
  <si>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</si>
  <si>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</si>
  <si>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</si>
  <si>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</si>
  <si>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</si>
  <si>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</si>
  <si>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</si>
  <si>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</si>
  <si>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</si>
  <si>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</si>
  <si>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</si>
  <si>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</si>
  <si>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</si>
  <si>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</si>
  <si>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</si>
  <si>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</si>
  <si>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</si>
  <si>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</si>
  <si>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</si>
  <si>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</si>
  <si>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</si>
  <si>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</si>
  <si>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</si>
  <si>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</si>
  <si>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</si>
  <si>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</si>
  <si>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</si>
  <si>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</si>
  <si>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</si>
  <si>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</si>
  <si>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</si>
  <si>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</si>
  <si>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</si>
  <si>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</si>
  <si>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</si>
  <si>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</si>
  <si>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</si>
  <si>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</si>
  <si>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</si>
  <si>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</si>
  <si>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</si>
  <si>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</si>
  <si>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</si>
  <si>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</si>
  <si>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</si>
  <si>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</si>
  <si>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</si>
  <si>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</si>
  <si>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</si>
  <si>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</si>
  <si>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</si>
  <si>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</si>
  <si>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</si>
  <si>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</si>
  <si>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</si>
  <si>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</si>
  <si>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</si>
  <si>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</si>
  <si>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</si>
  <si>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</si>
  <si>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</si>
  <si>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</si>
  <si>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</si>
  <si>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</si>
  <si>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</si>
  <si>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</si>
  <si>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</si>
  <si>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</si>
  <si>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</si>
  <si>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</si>
  <si>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</si>
  <si>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</si>
  <si>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</si>
  <si>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</si>
  <si>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</si>
  <si>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</si>
  <si>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</si>
  <si>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</si>
  <si>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</si>
  <si>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</si>
  <si>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</si>
  <si>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</si>
  <si>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</si>
  <si>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</si>
  <si>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</si>
  <si>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</si>
  <si>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</si>
  <si>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</si>
  <si>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</si>
  <si>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</si>
  <si>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</si>
  <si>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</si>
  <si>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</si>
  <si>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</si>
  <si>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</si>
  <si>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</si>
  <si>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</si>
  <si>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</si>
  <si>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</si>
  <si>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</si>
  <si>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</si>
  <si>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</si>
  <si>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</si>
  <si>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</si>
  <si>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</si>
  <si>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</si>
  <si>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</si>
  <si>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</si>
  <si>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</si>
  <si>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</si>
  <si>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</si>
  <si>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</si>
  <si>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</si>
  <si>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</si>
  <si>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</si>
  <si>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</si>
  <si>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</si>
  <si>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</si>
  <si>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</si>
  <si>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</si>
  <si>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</si>
  <si>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</si>
  <si>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</si>
  <si>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</si>
  <si>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</si>
  <si>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</si>
  <si>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</si>
  <si>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</si>
  <si>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</si>
  <si>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</si>
  <si>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</si>
  <si>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</si>
  <si>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</si>
  <si>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</si>
  <si>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</si>
  <si>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</si>
  <si>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</si>
  <si>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</si>
  <si>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</si>
  <si>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</si>
  <si>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</si>
  <si>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</si>
  <si>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</si>
  <si>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</si>
  <si>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</si>
  <si>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</si>
  <si>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</si>
  <si>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</si>
  <si>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</si>
  <si>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</si>
  <si>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</si>
  <si>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</si>
  <si>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</si>
  <si>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</si>
  <si>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</si>
  <si>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</si>
  <si>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</si>
  <si>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</si>
  <si>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</si>
  <si>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</si>
  <si>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</si>
  <si>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</si>
  <si>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</si>
  <si>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</si>
  <si>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</si>
  <si>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</si>
  <si>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</si>
  <si>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</si>
  <si>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</si>
  <si>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</si>
  <si>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</si>
  <si>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</si>
  <si>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</si>
  <si>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</si>
  <si>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</si>
  <si>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</si>
  <si>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</si>
  <si>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</si>
  <si>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</si>
  <si>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</si>
  <si>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</si>
  <si>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</si>
  <si>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</si>
  <si>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</si>
  <si>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</si>
  <si>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</si>
  <si>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</si>
  <si>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</si>
  <si>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</si>
  <si>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</si>
  <si>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</si>
  <si>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</si>
  <si>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</si>
  <si>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</si>
  <si>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</si>
  <si>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</si>
  <si>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</si>
  <si>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</si>
  <si>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</si>
  <si>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</si>
  <si>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</si>
  <si>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</si>
  <si>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</si>
  <si>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</si>
  <si>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</si>
  <si>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</si>
  <si>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</si>
  <si>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</si>
  <si>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</si>
  <si>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</si>
  <si>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</si>
  <si>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</si>
  <si>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</si>
  <si>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</si>
  <si>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</si>
  <si>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</si>
  <si>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</si>
  <si>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</si>
  <si>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</si>
  <si>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</si>
  <si>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</si>
  <si>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</si>
  <si>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</si>
  <si>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</si>
  <si>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</si>
  <si>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</si>
  <si>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</si>
  <si>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</si>
  <si>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</si>
  <si>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</si>
  <si>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</si>
  <si>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</si>
  <si>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</si>
  <si>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</si>
  <si>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</si>
  <si>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</si>
  <si>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</si>
  <si>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</si>
  <si>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</si>
  <si>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</si>
  <si>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</si>
  <si>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</si>
  <si>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</si>
  <si>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</si>
  <si>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</si>
  <si>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</si>
  <si>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</si>
  <si>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</si>
  <si>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</si>
  <si>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</si>
  <si>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</si>
  <si>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</si>
  <si>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</si>
  <si>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</si>
  <si>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</si>
  <si>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</si>
  <si>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</si>
  <si>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</si>
  <si>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</si>
  <si>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</si>
  <si>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</si>
  <si>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</si>
  <si>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</si>
  <si>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</si>
  <si>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</si>
  <si>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</si>
  <si>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</si>
  <si>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</si>
  <si>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</si>
  <si>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</si>
  <si>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</si>
  <si>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</si>
  <si>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</si>
  <si>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</si>
  <si>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</si>
  <si>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</si>
  <si>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</si>
  <si>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</si>
  <si>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</si>
  <si>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</si>
  <si>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</si>
  <si>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</si>
  <si>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</si>
  <si>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</si>
  <si>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</si>
  <si>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</si>
  <si>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</si>
  <si>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</si>
  <si>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</si>
  <si>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</si>
  <si>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</si>
  <si>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</si>
  <si>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</si>
  <si>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</si>
  <si>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</si>
  <si>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</si>
  <si>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</si>
  <si>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</si>
  <si>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</si>
  <si>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</si>
  <si>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</si>
  <si>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</si>
  <si>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</si>
  <si>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</si>
  <si>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</si>
  <si>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</si>
  <si>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</si>
  <si>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</si>
  <si>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</si>
  <si>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</si>
  <si>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</si>
  <si>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</si>
  <si>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</si>
  <si>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</si>
  <si>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</si>
  <si>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</si>
  <si>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</si>
  <si>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</si>
  <si>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</si>
  <si>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</si>
  <si>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</si>
  <si>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</si>
  <si>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</si>
  <si>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</si>
  <si>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</si>
  <si>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</si>
  <si>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</si>
  <si>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</si>
  <si>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</si>
  <si>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</si>
  <si>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</si>
  <si>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</si>
  <si>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</si>
  <si>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</si>
  <si>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</si>
  <si>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</si>
  <si>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</si>
  <si>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</si>
  <si>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</si>
  <si>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</si>
  <si>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</si>
  <si>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</si>
  <si>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</si>
  <si>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</si>
  <si>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</si>
  <si>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</si>
  <si>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</si>
  <si>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</si>
  <si>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</si>
  <si>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</si>
  <si>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</si>
  <si>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</si>
  <si>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</si>
  <si>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</si>
  <si>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</si>
  <si>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</si>
  <si>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</si>
  <si>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</si>
  <si>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</si>
  <si>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</si>
  <si>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</si>
  <si>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</si>
  <si>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</si>
  <si>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</si>
  <si>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</si>
  <si>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</si>
  <si>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</si>
  <si>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</si>
  <si>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</si>
  <si>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</si>
  <si>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</si>
  <si>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</si>
  <si>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</si>
  <si>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</si>
  <si>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</si>
  <si>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</si>
  <si>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</si>
  <si>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</si>
  <si>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</si>
  <si>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</si>
  <si>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</si>
  <si>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</si>
  <si>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</si>
  <si>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</si>
  <si>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</si>
  <si>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</si>
  <si>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</si>
  <si>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</si>
  <si>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</si>
  <si>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</si>
  <si>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</si>
  <si>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</si>
  <si>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</si>
  <si>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</si>
  <si>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</si>
  <si>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</si>
  <si>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</si>
  <si>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</si>
  <si>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</si>
  <si>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</si>
  <si>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</si>
  <si>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</si>
  <si>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</si>
  <si>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</si>
  <si>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</si>
  <si>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</si>
  <si>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</si>
  <si>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</si>
  <si>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</si>
  <si>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</si>
  <si>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</si>
  <si>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</si>
  <si>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</si>
  <si>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</si>
  <si>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</si>
  <si>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</si>
  <si>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</si>
  <si>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</si>
  <si>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</si>
  <si>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</si>
  <si>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</si>
  <si>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</si>
  <si>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</si>
  <si>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</si>
  <si>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</si>
  <si>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</si>
  <si>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</si>
  <si>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</si>
  <si>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</si>
  <si>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</si>
  <si>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</si>
  <si>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</si>
  <si>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</si>
  <si>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</si>
  <si>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</si>
  <si>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</si>
  <si>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</si>
  <si>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</si>
  <si>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</si>
  <si>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</si>
  <si>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</si>
  <si>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</si>
  <si>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</si>
  <si>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</si>
  <si>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</si>
  <si>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</si>
  <si>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</si>
  <si>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</si>
  <si>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</si>
  <si>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</si>
  <si>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</si>
  <si>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</si>
  <si>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</si>
  <si>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</si>
  <si>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</si>
  <si>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</si>
  <si>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</si>
  <si>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</si>
  <si>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</si>
  <si>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</si>
  <si>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</si>
  <si>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</si>
  <si>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</si>
  <si>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</si>
  <si>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</si>
  <si>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</si>
  <si>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</si>
  <si>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</si>
  <si>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</si>
  <si>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</si>
  <si>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</si>
  <si>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</si>
  <si>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</si>
  <si>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</si>
  <si>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</si>
  <si>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</si>
  <si>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</si>
  <si>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</si>
  <si>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</si>
  <si>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</si>
  <si>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</si>
  <si>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</si>
  <si>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</si>
  <si>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</si>
  <si>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</si>
  <si>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</si>
  <si>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</si>
  <si>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</si>
  <si>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</si>
  <si>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</si>
  <si>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</si>
  <si>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</si>
  <si>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</si>
  <si>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</si>
  <si>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</si>
  <si>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</si>
  <si>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</si>
  <si>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</si>
  <si>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</si>
  <si>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</si>
  <si>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</si>
  <si>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</si>
  <si>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</si>
  <si>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</si>
  <si>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</si>
  <si>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</si>
  <si>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</si>
  <si>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</si>
  <si>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</si>
  <si>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</si>
  <si>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</si>
  <si>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</si>
  <si>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</si>
  <si>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</si>
  <si>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</si>
  <si>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</si>
  <si>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</si>
  <si>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</si>
  <si>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</si>
  <si>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</si>
  <si>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</si>
  <si>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</si>
  <si>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</si>
  <si>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</si>
  <si>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</si>
  <si>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</si>
  <si>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</si>
  <si>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</si>
  <si>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</si>
  <si>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</si>
  <si>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</si>
  <si>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</si>
  <si>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</si>
  <si>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</si>
  <si>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</si>
  <si>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</si>
  <si>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</si>
  <si>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</si>
  <si>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</si>
  <si>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</si>
  <si>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</si>
  <si>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</si>
  <si>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</si>
  <si>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</si>
  <si>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</si>
  <si>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</si>
  <si>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</si>
  <si>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</si>
  <si>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</si>
  <si>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</si>
  <si>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</si>
  <si>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</si>
  <si>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</si>
  <si>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</si>
  <si>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</si>
  <si>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</si>
  <si>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</si>
  <si>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</si>
  <si>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</si>
  <si>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</si>
  <si>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</si>
  <si>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</si>
  <si>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</si>
  <si>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</si>
  <si>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</si>
  <si>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</si>
  <si>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</si>
  <si>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</si>
  <si>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</si>
  <si>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</si>
  <si>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</si>
  <si>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</si>
  <si>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</si>
  <si>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</si>
  <si>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</si>
  <si>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</si>
  <si>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</si>
  <si>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</si>
  <si>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</si>
  <si>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</si>
  <si>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</si>
  <si>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</si>
  <si>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</si>
  <si>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</si>
  <si>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</si>
  <si>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</si>
  <si>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</si>
  <si>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</si>
  <si>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</si>
  <si>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</si>
  <si>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</si>
  <si>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</si>
  <si>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</si>
  <si>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</si>
  <si>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</si>
  <si>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</si>
  <si>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</si>
  <si>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</si>
  <si>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</si>
  <si>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</si>
  <si>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</si>
  <si>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</si>
  <si>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</si>
  <si>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</si>
  <si>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</si>
  <si>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</si>
  <si>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</si>
  <si>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</si>
  <si>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</si>
  <si>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</si>
  <si>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</si>
  <si>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</si>
  <si>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</si>
  <si>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</si>
  <si>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</si>
  <si>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</si>
  <si>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</si>
  <si>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</si>
  <si>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</si>
  <si>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</si>
  <si>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</si>
  <si>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</si>
  <si>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</si>
  <si>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</si>
  <si>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</si>
  <si>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</si>
  <si>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</si>
  <si>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</si>
  <si>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</si>
  <si>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</si>
  <si>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</si>
  <si>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</si>
  <si>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</si>
  <si>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</si>
  <si>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</si>
  <si>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</si>
  <si>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</si>
  <si>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</si>
  <si>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</si>
  <si>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</si>
  <si>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</si>
  <si>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</si>
  <si>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</si>
  <si>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</si>
  <si>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</si>
  <si>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</si>
  <si>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</si>
  <si>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</si>
  <si>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</si>
  <si>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</si>
  <si>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</si>
  <si>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</si>
  <si>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</si>
  <si>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</si>
  <si>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</si>
  <si>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</si>
  <si>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</si>
  <si>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</si>
  <si>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</si>
  <si>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</si>
  <si>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</si>
  <si>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</si>
  <si>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</si>
  <si>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</si>
  <si>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</si>
  <si>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</si>
  <si>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</si>
  <si>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</si>
  <si>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</si>
  <si>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</si>
  <si>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</si>
  <si>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</si>
  <si>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</si>
  <si>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</si>
  <si>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</si>
  <si>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</si>
  <si>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</si>
  <si>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</si>
  <si>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</si>
  <si>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</si>
  <si>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</si>
  <si>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</si>
  <si>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</si>
  <si>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</si>
  <si>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</si>
  <si>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</si>
  <si>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</si>
  <si>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</si>
  <si>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</si>
  <si>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</si>
  <si>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</si>
  <si>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</si>
  <si>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</si>
  <si>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</si>
  <si>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</si>
  <si>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</si>
  <si>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</si>
  <si>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</si>
  <si>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</si>
  <si>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</si>
  <si>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</si>
  <si>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</si>
  <si>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</si>
  <si>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</si>
  <si>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</si>
  <si>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</si>
  <si>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</si>
  <si>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</si>
  <si>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</si>
  <si>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</si>
  <si>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</si>
  <si>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</si>
  <si>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</si>
  <si>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</si>
  <si>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</si>
  <si>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</si>
  <si>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</si>
  <si>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</si>
  <si>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</si>
  <si>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</si>
  <si>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</si>
  <si>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</si>
  <si>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</si>
  <si>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</si>
  <si>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</si>
  <si>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</si>
  <si>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</si>
  <si>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</si>
  <si>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</si>
  <si>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</si>
  <si>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</si>
  <si>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</si>
  <si>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</si>
  <si>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</si>
  <si>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</si>
  <si>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</si>
  <si>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</si>
  <si>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</si>
  <si>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</si>
  <si>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</si>
  <si>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</si>
  <si>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</si>
  <si>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</si>
  <si>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</si>
  <si>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</si>
  <si>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</si>
  <si>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</si>
  <si>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</si>
  <si>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</si>
  <si>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</si>
  <si>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</si>
  <si>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</si>
  <si>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</si>
  <si>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</si>
  <si>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</si>
  <si>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</si>
  <si>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</si>
  <si>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</si>
  <si>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</si>
  <si>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</si>
  <si>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</si>
  <si>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</si>
  <si>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</si>
  <si>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</si>
  <si>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</si>
  <si>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</si>
  <si>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</si>
  <si>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</si>
  <si>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</si>
  <si>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</si>
  <si>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</si>
  <si>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</si>
  <si>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</si>
  <si>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</si>
  <si>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</si>
  <si>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</si>
  <si>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</si>
  <si>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</si>
  <si>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</si>
  <si>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</si>
  <si>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</si>
  <si>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</si>
  <si>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</si>
  <si>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</si>
  <si>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</si>
  <si>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</si>
  <si>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</si>
  <si>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</si>
  <si>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</si>
  <si>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</si>
  <si>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</si>
  <si>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</si>
  <si>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</si>
  <si>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</si>
  <si>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</si>
  <si>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</si>
  <si>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</si>
  <si>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</si>
  <si>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</si>
  <si>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</si>
  <si>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</si>
  <si>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</si>
  <si>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</si>
  <si>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</si>
  <si>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</si>
  <si>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</si>
  <si>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</si>
  <si>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</si>
  <si>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</si>
  <si>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</si>
  <si>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</si>
  <si>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</si>
  <si>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</si>
  <si>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</si>
  <si>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</si>
  <si>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</si>
  <si>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</si>
  <si>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</si>
  <si>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</si>
  <si>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</si>
  <si>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</si>
  <si>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</si>
  <si>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</si>
  <si>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</si>
  <si>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</si>
  <si>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</si>
  <si>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</si>
  <si>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</si>
  <si>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</si>
  <si>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</si>
  <si>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</si>
  <si>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</si>
  <si>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</si>
  <si>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</si>
  <si>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</si>
  <si>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</si>
  <si>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</si>
  <si>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</si>
  <si>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</si>
  <si>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</si>
  <si>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</si>
  <si>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</si>
  <si>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</si>
  <si>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</si>
  <si>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</si>
  <si>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</si>
  <si>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</si>
  <si>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</si>
  <si>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</si>
  <si>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</si>
  <si>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</si>
  <si>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</si>
  <si>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</si>
  <si>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</si>
  <si>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</si>
  <si>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</si>
  <si>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</si>
  <si>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</si>
  <si>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</si>
  <si>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</si>
  <si>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</si>
  <si>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</si>
  <si>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</si>
  <si>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</si>
  <si>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</si>
  <si>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</si>
  <si>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</si>
  <si>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</si>
  <si>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</si>
  <si>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</si>
  <si>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</si>
  <si>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</si>
  <si>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</si>
  <si>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</si>
  <si>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</si>
  <si>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</si>
  <si>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</si>
  <si>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</si>
  <si>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</si>
  <si>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</si>
  <si>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</si>
  <si>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</si>
  <si>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</si>
  <si>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</si>
  <si>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</si>
  <si>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</si>
  <si>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</si>
  <si>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</si>
  <si>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</si>
  <si>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</si>
  <si>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</si>
  <si>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</si>
  <si>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</si>
  <si>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</si>
  <si>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</si>
  <si>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</si>
  <si>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</si>
  <si>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</si>
  <si>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</si>
  <si>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</si>
  <si>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</si>
  <si>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</si>
  <si>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</si>
  <si>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</si>
  <si>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</si>
  <si>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</si>
  <si>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</si>
  <si>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</si>
  <si>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</si>
  <si>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</si>
  <si>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</si>
  <si>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</si>
  <si>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</si>
  <si>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</si>
  <si>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</si>
  <si>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</si>
  <si>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</si>
  <si>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</si>
  <si>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</si>
  <si>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</si>
  <si>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</si>
  <si>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</si>
  <si>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</si>
  <si>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</si>
  <si>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</si>
  <si>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</si>
  <si>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</si>
  <si>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</si>
  <si>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</si>
  <si>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</si>
  <si>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</si>
  <si>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</si>
  <si>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</si>
  <si>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</si>
  <si>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</si>
  <si>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</si>
  <si>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</si>
  <si>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</si>
  <si>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</si>
  <si>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</si>
  <si>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</si>
  <si>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</si>
  <si>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</si>
  <si>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</si>
  <si>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</si>
  <si>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</si>
  <si>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</si>
  <si>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</si>
  <si>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</si>
  <si>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</si>
  <si>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</si>
  <si>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</si>
  <si>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</si>
  <si>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</si>
  <si>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</si>
  <si>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</si>
  <si>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</si>
  <si>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</si>
  <si>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</si>
  <si>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</si>
  <si>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</si>
  <si>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</si>
  <si>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</si>
  <si>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</si>
  <si>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</si>
  <si>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</si>
  <si>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</si>
  <si>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</si>
  <si>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</si>
  <si>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</si>
  <si>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</si>
  <si>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</si>
  <si>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</si>
  <si>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</si>
  <si>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</si>
  <si>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</si>
  <si>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</si>
  <si>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</si>
  <si>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</si>
  <si>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</si>
  <si>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</si>
  <si>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</si>
  <si>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</si>
  <si>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</si>
  <si>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</si>
  <si>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</si>
  <si>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</si>
  <si>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</si>
  <si>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</si>
  <si>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</si>
  <si>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</si>
  <si>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</si>
  <si>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</si>
  <si>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</si>
  <si>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</si>
  <si>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</si>
  <si>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</si>
  <si>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</si>
  <si>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</si>
  <si>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</si>
  <si>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</si>
  <si>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</si>
  <si>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</si>
  <si>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</si>
  <si>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</si>
  <si>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</si>
  <si>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</si>
  <si>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</si>
  <si>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</si>
  <si>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</si>
  <si>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</si>
  <si>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</si>
  <si>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</si>
  <si>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</si>
  <si>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</si>
  <si>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</si>
  <si>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</si>
  <si>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</si>
  <si>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</si>
  <si>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</si>
  <si>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</si>
  <si>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</si>
  <si>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</si>
  <si>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</si>
  <si>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</si>
  <si>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</si>
  <si>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</si>
  <si>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</si>
  <si>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</si>
  <si>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</si>
  <si>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</si>
  <si>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</si>
  <si>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</si>
  <si>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</si>
  <si>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</si>
  <si>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</si>
  <si>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</si>
  <si>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</si>
  <si>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</si>
  <si>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</si>
  <si>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</si>
  <si>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</si>
  <si>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</si>
  <si>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</si>
  <si>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</si>
  <si>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</si>
  <si>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</si>
  <si>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</si>
  <si>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</si>
  <si>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</si>
  <si>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</si>
  <si>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</si>
  <si>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</si>
  <si>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</si>
  <si>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</si>
  <si>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</si>
  <si>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</si>
  <si>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</si>
  <si>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</si>
  <si>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</si>
  <si>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</si>
  <si>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</si>
  <si>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</si>
  <si>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</si>
  <si>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</si>
  <si>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</si>
  <si>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</si>
  <si>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</si>
  <si>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</si>
  <si>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</si>
  <si>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</si>
  <si>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</si>
  <si>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</si>
  <si>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</si>
  <si>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</si>
  <si>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</si>
  <si>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</si>
  <si>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</si>
  <si>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</si>
  <si>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</si>
  <si>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</si>
  <si>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</si>
  <si>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</si>
  <si>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</si>
  <si>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</si>
  <si>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</si>
  <si>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</si>
  <si>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</si>
  <si>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</si>
  <si>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</si>
  <si>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</si>
  <si>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</si>
  <si>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</si>
  <si>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</si>
  <si>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</si>
  <si>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</si>
  <si>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</si>
  <si>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</si>
  <si>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</si>
  <si>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</si>
  <si>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</si>
  <si>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</si>
  <si>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</si>
  <si>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</si>
  <si>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</si>
  <si>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</si>
  <si>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</si>
  <si>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</si>
  <si>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</si>
  <si>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</si>
  <si>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</si>
  <si>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</si>
  <si>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</si>
  <si>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</si>
  <si>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</si>
  <si>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</si>
  <si>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</si>
  <si>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</si>
  <si>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</si>
  <si>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</si>
  <si>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</si>
  <si>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</si>
  <si>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</si>
  <si>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</si>
  <si>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</si>
  <si>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</si>
  <si>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</si>
  <si>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</si>
  <si>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</si>
  <si>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</si>
  <si>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</si>
  <si>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</si>
  <si>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</si>
  <si>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</si>
  <si>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</si>
  <si>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</si>
  <si>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</si>
  <si>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</si>
  <si>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</si>
  <si>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</si>
  <si>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</si>
  <si>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</si>
  <si>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</si>
  <si>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</si>
  <si>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</si>
  <si>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</si>
  <si>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</si>
  <si>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</si>
  <si>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</si>
  <si>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</si>
  <si>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</si>
  <si>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</si>
  <si>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</si>
  <si>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</si>
  <si>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</si>
  <si>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</si>
  <si>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</si>
  <si>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</si>
  <si>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</si>
  <si>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</si>
  <si>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</si>
  <si>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</si>
  <si>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</si>
  <si>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</si>
  <si>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</si>
  <si>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</si>
  <si>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</si>
  <si>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</si>
  <si>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</si>
  <si>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</si>
  <si>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</si>
  <si>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</si>
  <si>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</si>
  <si>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</si>
  <si>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</si>
  <si>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</si>
  <si>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</si>
  <si>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</si>
  <si>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</si>
  <si>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</si>
  <si>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</si>
  <si>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</si>
  <si>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</si>
  <si>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</si>
  <si>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</si>
  <si>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</si>
  <si>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</si>
  <si>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</si>
  <si>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</si>
  <si>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</si>
  <si>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</si>
  <si>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</si>
  <si>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</si>
  <si>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</si>
  <si>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</si>
  <si>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</si>
  <si>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</si>
  <si>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</si>
  <si>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</si>
  <si>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</si>
  <si>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</si>
  <si>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</si>
  <si>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</si>
  <si>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</si>
  <si>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</si>
  <si>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</si>
  <si>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</si>
  <si>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</si>
  <si>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</si>
  <si>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</si>
  <si>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</si>
  <si>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</si>
  <si>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</si>
  <si>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</si>
  <si>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</si>
  <si>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</si>
  <si>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</si>
  <si>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</si>
  <si>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</si>
  <si>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</si>
  <si>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</si>
  <si>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</si>
  <si>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</si>
  <si>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</si>
  <si>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</si>
  <si>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</si>
  <si>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</si>
  <si>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</si>
  <si>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</si>
  <si>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</si>
  <si>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</si>
  <si>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</si>
  <si>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</si>
  <si>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</si>
  <si>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</si>
  <si>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</si>
  <si>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</si>
  <si>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</si>
  <si>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</si>
  <si>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</si>
  <si>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</si>
  <si>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</si>
  <si>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</si>
  <si>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</si>
  <si>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</si>
  <si>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</si>
  <si>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</si>
  <si>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</si>
  <si>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</si>
  <si>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</si>
  <si>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</si>
  <si>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</si>
  <si>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</si>
  <si>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</si>
  <si>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</si>
  <si>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</si>
  <si>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</si>
  <si>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</si>
  <si>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</si>
  <si>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</si>
  <si>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</si>
  <si>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</si>
  <si>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</si>
  <si>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</si>
  <si>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</si>
  <si>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</si>
  <si>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</si>
  <si>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</si>
  <si>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</si>
  <si>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</si>
  <si>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</si>
  <si>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</si>
  <si>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</si>
  <si>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</si>
  <si>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</si>
  <si>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</si>
  <si>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</si>
  <si>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</si>
  <si>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</si>
  <si>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</si>
  <si>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</si>
  <si>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</si>
  <si>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</si>
  <si>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</si>
  <si>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</si>
  <si>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</si>
  <si>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</si>
  <si>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</si>
  <si>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</si>
  <si>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</si>
  <si>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</si>
  <si>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</si>
  <si>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</si>
  <si>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</si>
  <si>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</si>
  <si>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</si>
  <si>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</si>
  <si>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</si>
  <si>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</si>
  <si>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</si>
  <si>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</si>
  <si>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</si>
  <si>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</si>
  <si>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</si>
  <si>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</si>
  <si>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</si>
  <si>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</si>
  <si>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</si>
  <si>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</si>
  <si>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</si>
  <si>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</si>
  <si>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</si>
  <si>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</si>
  <si>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</si>
  <si>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</si>
  <si>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</si>
  <si>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</si>
  <si>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</si>
  <si>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</si>
  <si>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</si>
  <si>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</si>
  <si>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</si>
  <si>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</si>
  <si>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</si>
  <si>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</si>
  <si>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</si>
  <si>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</si>
  <si>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</si>
  <si>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</si>
  <si>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</si>
  <si>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</si>
  <si>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</si>
  <si>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</si>
  <si>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</si>
  <si>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</si>
  <si>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</si>
  <si>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</si>
  <si>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</si>
  <si>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</si>
  <si>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</si>
  <si>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</si>
  <si>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</si>
  <si>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</si>
  <si>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</si>
  <si>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</si>
  <si>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</si>
  <si>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</si>
  <si>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</si>
  <si>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</si>
  <si>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</si>
  <si>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</si>
  <si>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</si>
  <si>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</si>
  <si>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</si>
  <si>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</si>
  <si>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</si>
  <si>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</si>
  <si>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</si>
  <si>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</si>
  <si>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</si>
  <si>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</si>
  <si>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</si>
  <si>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</si>
  <si>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</si>
  <si>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</si>
  <si>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</si>
  <si>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</si>
  <si>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</si>
  <si>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</si>
  <si>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</si>
  <si>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</si>
  <si>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</si>
  <si>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</si>
  <si>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</si>
  <si>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</si>
  <si>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</si>
  <si>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</si>
  <si>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</si>
  <si>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</si>
  <si>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</si>
  <si>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</si>
  <si>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</si>
  <si>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</si>
  <si>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</si>
  <si>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</si>
  <si>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</si>
  <si>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</si>
  <si>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</si>
  <si>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</si>
  <si>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</si>
  <si>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</si>
  <si>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</si>
  <si>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</si>
  <si>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</si>
  <si>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</si>
  <si>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</si>
  <si>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</si>
  <si>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</si>
  <si>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</si>
  <si>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</si>
  <si>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</si>
  <si>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</si>
  <si>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</si>
  <si>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</si>
  <si>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</si>
  <si>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</si>
  <si>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</si>
  <si>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</si>
  <si>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</si>
  <si>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</si>
  <si>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</si>
  <si>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</si>
  <si>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</si>
  <si>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</si>
  <si>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</si>
  <si>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</si>
  <si>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</si>
  <si>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</si>
  <si>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</si>
  <si>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</si>
  <si>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</si>
  <si>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</si>
  <si>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</si>
  <si>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</si>
  <si>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</si>
  <si>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</si>
  <si>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</si>
  <si>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</si>
  <si>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</si>
  <si>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</si>
  <si>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</si>
  <si>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</si>
  <si>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</si>
  <si>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</si>
  <si>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</si>
  <si>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</si>
  <si>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</si>
  <si>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</si>
  <si>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</si>
  <si>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</si>
  <si>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</si>
  <si>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</si>
  <si>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</si>
  <si>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</si>
  <si>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</si>
  <si>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</si>
  <si>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</si>
  <si>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</si>
  <si>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</si>
  <si>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</si>
  <si>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</si>
  <si>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</si>
  <si>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</si>
  <si>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</si>
  <si>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</si>
  <si>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</si>
  <si>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</si>
  <si>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</si>
  <si>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</si>
  <si>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</si>
  <si>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</si>
  <si>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</si>
  <si>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</si>
  <si>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</si>
  <si>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</si>
  <si>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</si>
  <si>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</si>
  <si>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</si>
  <si>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</si>
  <si>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</si>
  <si>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</si>
  <si>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</si>
  <si>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</si>
  <si>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</si>
  <si>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</si>
  <si>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</si>
  <si>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</si>
  <si>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</si>
  <si>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</si>
  <si>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</si>
  <si>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</si>
  <si>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</si>
  <si>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</si>
  <si>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</si>
  <si>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</si>
  <si>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</si>
  <si>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</si>
  <si>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</si>
  <si>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</si>
  <si>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</si>
  <si>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</si>
  <si>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</si>
  <si>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</si>
  <si>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</si>
  <si>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</si>
  <si>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</si>
  <si>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</si>
  <si>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</si>
  <si>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</si>
  <si>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</si>
  <si>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</si>
  <si>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</si>
  <si>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</si>
  <si>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</si>
  <si>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</si>
  <si>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</si>
  <si>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</si>
  <si>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</si>
  <si>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</si>
  <si>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</si>
  <si>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</si>
  <si>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</si>
  <si>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</si>
  <si>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</si>
  <si>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</si>
  <si>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</si>
  <si>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</si>
  <si>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</si>
  <si>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</si>
  <si>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</si>
  <si>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</si>
  <si>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</si>
  <si>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</si>
  <si>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</si>
  <si>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</si>
  <si>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</si>
  <si>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</si>
  <si>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</si>
  <si>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</si>
  <si>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</si>
  <si>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</si>
  <si>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</si>
  <si>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</si>
  <si>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</si>
  <si>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</si>
  <si>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</si>
  <si>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</si>
  <si>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</si>
  <si>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</si>
  <si>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</si>
  <si>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</si>
  <si>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</si>
  <si>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</si>
  <si>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</si>
  <si>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</si>
  <si>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</si>
  <si>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</si>
  <si>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</si>
  <si>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</si>
  <si>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</si>
  <si>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</si>
  <si>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</si>
  <si>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</si>
  <si>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</si>
  <si>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</si>
  <si>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</si>
  <si>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</si>
  <si>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</si>
  <si>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</si>
  <si>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</si>
  <si>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</si>
  <si>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</si>
  <si>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</si>
  <si>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</si>
  <si>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</si>
  <si>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</si>
  <si>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</si>
  <si>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</si>
  <si>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</si>
  <si>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</si>
  <si>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</si>
  <si>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</si>
  <si>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</si>
  <si>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</si>
  <si>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</si>
  <si>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</si>
  <si>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</si>
  <si>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</si>
  <si>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</si>
  <si>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</si>
  <si>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</si>
  <si>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</si>
  <si>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</si>
  <si>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</si>
  <si>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</si>
  <si>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</si>
  <si>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</si>
  <si>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</si>
  <si>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</si>
  <si>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</si>
  <si>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</si>
  <si>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</si>
  <si>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</si>
  <si>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</si>
  <si>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</si>
  <si>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</si>
  <si>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</si>
  <si>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</si>
  <si>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</si>
  <si>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</si>
  <si>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</si>
  <si>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</si>
  <si>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</si>
  <si>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</si>
  <si>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</si>
  <si>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</si>
  <si>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</si>
  <si>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</si>
  <si>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</si>
  <si>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</si>
  <si>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</si>
  <si>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</si>
  <si>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</si>
  <si>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</si>
  <si>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</si>
  <si>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</si>
  <si>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</si>
  <si>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</si>
  <si>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</si>
  <si>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</si>
  <si>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</si>
  <si>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</si>
  <si>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</si>
  <si>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</si>
  <si>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</si>
  <si>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</si>
  <si>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</si>
  <si>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</si>
  <si>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</si>
  <si>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</si>
  <si>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</si>
  <si>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</si>
  <si>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</si>
  <si>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</si>
  <si>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</si>
  <si>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</si>
  <si>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</si>
  <si>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</si>
  <si>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</si>
  <si>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</si>
  <si>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</si>
  <si>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</si>
  <si>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</si>
  <si>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</si>
  <si>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</si>
  <si>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</si>
  <si>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</si>
  <si>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</si>
  <si>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</si>
  <si>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</si>
  <si>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</si>
  <si>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</si>
  <si>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</si>
  <si>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</si>
  <si>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</si>
  <si>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</si>
  <si>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</si>
  <si>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</si>
  <si>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</si>
  <si>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</si>
  <si>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</si>
  <si>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</si>
  <si>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</si>
  <si>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</si>
  <si>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</si>
  <si>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</si>
  <si>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</si>
  <si>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</si>
  <si>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</si>
  <si>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</si>
  <si>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</si>
  <si>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</si>
  <si>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</si>
  <si>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</si>
  <si>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</si>
  <si>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</si>
  <si>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</si>
  <si>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</si>
  <si>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</si>
  <si>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</si>
  <si>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</si>
  <si>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</si>
  <si>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</si>
  <si>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</si>
  <si>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</si>
  <si>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</si>
  <si>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</si>
  <si>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</si>
  <si>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</si>
  <si>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</si>
  <si>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</si>
  <si>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</si>
  <si>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</si>
  <si>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</si>
  <si>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</si>
  <si>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</si>
  <si>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</si>
  <si>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</si>
  <si>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</si>
  <si>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</si>
  <si>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</si>
  <si>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</si>
  <si>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</si>
  <si>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</si>
  <si>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</si>
  <si>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</si>
  <si>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</si>
  <si>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</si>
  <si>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</si>
  <si>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</si>
  <si>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</si>
  <si>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</si>
  <si>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</si>
  <si>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</si>
  <si>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</si>
  <si>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</si>
  <si>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</si>
  <si>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</si>
  <si>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</si>
  <si>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</si>
  <si>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</si>
  <si>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</si>
  <si>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</si>
  <si>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</si>
  <si>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</si>
  <si>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</si>
  <si>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</si>
  <si>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</si>
  <si>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</si>
  <si>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</si>
  <si>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</si>
  <si>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</si>
  <si>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</si>
  <si>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</si>
  <si>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</si>
  <si>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</si>
  <si>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</si>
  <si>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</si>
  <si>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</si>
  <si>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</si>
  <si>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</si>
  <si>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</si>
  <si>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</si>
  <si>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</si>
  <si>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</si>
  <si>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</si>
  <si>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</si>
  <si>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</si>
  <si>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</si>
  <si>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</si>
  <si>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</si>
  <si>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</si>
  <si>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</si>
  <si>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</si>
  <si>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</si>
  <si>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</si>
  <si>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</si>
  <si>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</si>
  <si>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</si>
  <si>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</si>
  <si>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</si>
  <si>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</si>
  <si>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</si>
  <si>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</si>
  <si>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</si>
  <si>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</si>
  <si>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</si>
  <si>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</si>
  <si>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</si>
  <si>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</si>
  <si>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</si>
  <si>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</si>
  <si>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</si>
  <si>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</si>
  <si>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</si>
  <si>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</si>
  <si>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</si>
  <si>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</si>
  <si>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</si>
  <si>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</si>
  <si>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</si>
  <si>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</si>
  <si>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</si>
  <si>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</si>
  <si>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</si>
  <si>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</si>
  <si>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</si>
  <si>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</si>
  <si>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</si>
  <si>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</si>
  <si>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</si>
  <si>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</si>
  <si>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</si>
  <si>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</si>
  <si>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</si>
  <si>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</si>
  <si>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</si>
  <si>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</si>
  <si>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</si>
  <si>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</si>
  <si>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</si>
  <si>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</si>
  <si>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</si>
  <si>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</si>
  <si>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</si>
  <si>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</si>
  <si>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</si>
  <si>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</si>
  <si>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</si>
  <si>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</si>
  <si>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</si>
  <si>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</si>
  <si>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</si>
  <si>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</si>
  <si>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</si>
  <si>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</si>
  <si>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</si>
  <si>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</si>
  <si>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</si>
  <si>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</si>
  <si>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</si>
  <si>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</si>
  <si>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</si>
  <si>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</si>
  <si>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</si>
  <si>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</si>
  <si>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</si>
  <si>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</si>
  <si>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</si>
  <si>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</si>
  <si>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</si>
  <si>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</si>
  <si>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</si>
  <si>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</si>
  <si>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</si>
  <si>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</si>
  <si>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</si>
  <si>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</si>
  <si>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</si>
  <si>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</si>
  <si>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</si>
  <si>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</si>
  <si>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</si>
  <si>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</si>
  <si>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</si>
  <si>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</si>
  <si>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</si>
  <si>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</si>
  <si>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</si>
  <si>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</si>
  <si>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</si>
  <si>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</si>
  <si>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</si>
  <si>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</si>
  <si>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</si>
  <si>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</si>
  <si>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</si>
  <si>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</si>
  <si>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</si>
  <si>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</si>
  <si>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</si>
  <si>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</si>
  <si>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</si>
  <si>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</si>
  <si>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</si>
  <si>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</si>
  <si>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</si>
  <si>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</si>
  <si>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</si>
  <si>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</si>
  <si>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</si>
  <si>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</si>
  <si>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</si>
  <si>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</si>
  <si>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</si>
  <si>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</si>
  <si>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</si>
  <si>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</si>
  <si>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</si>
  <si>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</si>
  <si>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</si>
  <si>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</si>
  <si>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</si>
  <si>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</si>
  <si>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</si>
  <si>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</si>
  <si>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</si>
  <si>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</si>
  <si>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</si>
  <si>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</si>
  <si>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</si>
  <si>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</si>
  <si>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</si>
  <si>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</si>
  <si>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</si>
  <si>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</si>
  <si>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</si>
  <si>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</si>
  <si>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</si>
  <si>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</si>
  <si>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</si>
  <si>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</si>
  <si>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</si>
  <si>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</si>
  <si>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</si>
  <si>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</si>
  <si>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</si>
  <si>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</si>
  <si>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</si>
  <si>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</si>
  <si>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</si>
  <si>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</si>
  <si>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</si>
  <si>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</si>
  <si>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</si>
  <si>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</si>
  <si>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</si>
  <si>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</si>
  <si>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</si>
  <si>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</si>
  <si>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</si>
  <si>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</si>
  <si>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</si>
  <si>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</si>
  <si>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</si>
  <si>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</si>
  <si>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</si>
  <si>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</si>
  <si>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</si>
  <si>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</si>
  <si>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</si>
  <si>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</si>
  <si>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</si>
  <si>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</si>
  <si>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</si>
  <si>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</si>
  <si>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</si>
  <si>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</si>
  <si>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</si>
  <si>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</si>
  <si>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</si>
  <si>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</si>
  <si>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</si>
  <si>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</si>
  <si>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</si>
  <si>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</si>
  <si>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</si>
  <si>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</si>
  <si>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</si>
  <si>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</si>
  <si>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</si>
  <si>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</si>
  <si>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</si>
  <si>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</si>
  <si>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</si>
  <si>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</si>
  <si>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</si>
  <si>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</si>
  <si>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</si>
  <si>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</si>
  <si>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</si>
  <si>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</si>
  <si>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</si>
  <si>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</si>
  <si>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</si>
  <si>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</si>
  <si>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</si>
  <si>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</si>
  <si>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</si>
  <si>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</si>
  <si>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</si>
  <si>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</si>
  <si>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</si>
  <si>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</si>
  <si>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</si>
  <si>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</si>
  <si>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</si>
  <si>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</si>
  <si>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</si>
  <si>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</si>
  <si>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</si>
  <si>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</si>
  <si>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</si>
  <si>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</si>
  <si>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</si>
  <si>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</si>
  <si>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</si>
  <si>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</si>
  <si>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</si>
  <si>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</si>
  <si>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</si>
  <si>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</si>
  <si>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</si>
  <si>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</si>
  <si>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</si>
  <si>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</si>
  <si>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</si>
  <si>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</si>
  <si>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</si>
  <si>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</si>
  <si>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</si>
  <si>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</si>
  <si>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</si>
  <si>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</si>
  <si>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</si>
  <si>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</si>
  <si>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</si>
  <si>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</si>
  <si>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</si>
  <si>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</si>
  <si>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</si>
  <si>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</si>
  <si>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</si>
  <si>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</si>
  <si>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</si>
  <si>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</si>
  <si>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</si>
  <si>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</si>
  <si>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</si>
  <si>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</si>
  <si>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</si>
  <si>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</si>
  <si>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</si>
  <si>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</si>
  <si>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</si>
  <si>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</si>
  <si>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</si>
  <si>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</si>
  <si>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</si>
  <si>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</si>
  <si>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</si>
  <si>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</si>
  <si>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</si>
  <si>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</si>
  <si>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</si>
  <si>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</si>
  <si>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</si>
  <si>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</si>
  <si>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</si>
  <si>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</si>
  <si>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</si>
  <si>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</si>
  <si>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</si>
  <si>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</si>
  <si>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</si>
  <si>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</si>
  <si>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</si>
  <si>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</si>
  <si>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</si>
  <si>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</si>
  <si>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</si>
  <si>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</si>
  <si>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</si>
  <si>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</si>
  <si>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</si>
  <si>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</si>
  <si>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</si>
  <si>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</si>
  <si>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</si>
  <si>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</si>
  <si>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</si>
  <si>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</si>
  <si>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</si>
  <si>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</si>
  <si>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</si>
  <si>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</si>
  <si>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</si>
  <si>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</si>
  <si>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</si>
  <si>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</si>
  <si>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</si>
  <si>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</si>
  <si>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</si>
  <si>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</si>
  <si>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</si>
  <si>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</si>
  <si>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</si>
  <si>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</si>
  <si>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</si>
  <si>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</si>
  <si>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</si>
  <si>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</si>
  <si>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</si>
  <si>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</si>
  <si>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</si>
  <si>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</si>
  <si>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</si>
  <si>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</si>
  <si>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2021 y al 30 de junio de 2022 (b)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</si>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</sst>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5" t="s">
        <v>829</v>
      </c>
      <c r="B1" s="156"/>
      <c r="C1" s="156"/>
      <c r="D1" s="156"/>
      <c r="E1" s="157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8" t="s">
        <v>3302</v>
      </c>
      <c r="D3" s="158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152400</xdr:colOff>
                <xdr:row>4</xdr:row>
                <xdr:rowOff>320040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152400</xdr:colOff>
                <xdr:row>7</xdr:row>
                <xdr:rowOff>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152400</xdr:colOff>
                <xdr:row>10</xdr:row>
                <xdr:rowOff>320040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152400</xdr:colOff>
                <xdr:row>8</xdr:row>
                <xdr:rowOff>320040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x14ac:dyDescent="0.3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2022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2</v>
      </c>
    </row>
    <row r="16" spans="2:3" x14ac:dyDescent="0.3">
      <c r="C16" s="24" t="s">
        <v>3304</v>
      </c>
    </row>
    <row r="18" spans="4:9" ht="115.2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spans="4:9" ht="57.6" x14ac:dyDescent="0.3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3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3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A6" sqref="A6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71" t="s">
        <v>545</v>
      </c>
      <c r="B1" s="171"/>
      <c r="C1" s="171"/>
      <c r="D1" s="171"/>
      <c r="E1" s="171"/>
      <c r="F1" s="171"/>
    </row>
    <row r="2" spans="1:6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1"/>
    </row>
    <row r="3" spans="1:6" x14ac:dyDescent="0.3">
      <c r="A3" s="162" t="s">
        <v>117</v>
      </c>
      <c r="B3" s="163"/>
      <c r="C3" s="163"/>
      <c r="D3" s="163"/>
      <c r="E3" s="163"/>
      <c r="F3" s="164"/>
    </row>
    <row r="4" spans="1:6" x14ac:dyDescent="0.3">
      <c r="A4" s="165" t="str">
        <f>PERIODO_INFORME</f>
        <v>Al 31 de diciembre de 2021 y al 30 de junio de 2022 (b)</v>
      </c>
      <c r="B4" s="166"/>
      <c r="C4" s="166"/>
      <c r="D4" s="166"/>
      <c r="E4" s="166"/>
      <c r="F4" s="167"/>
    </row>
    <row r="5" spans="1:6" x14ac:dyDescent="0.3">
      <c r="A5" s="168" t="s">
        <v>118</v>
      </c>
      <c r="B5" s="169"/>
      <c r="C5" s="169"/>
      <c r="D5" s="169"/>
      <c r="E5" s="169"/>
      <c r="F5" s="170"/>
    </row>
    <row r="6" spans="1:6" s="3" customFormat="1" ht="28.8" x14ac:dyDescent="0.3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33942486.920000002</v>
      </c>
      <c r="C9" s="60">
        <f>SUM(C10:C16)</f>
        <v>21404554.210000001</v>
      </c>
      <c r="D9" s="100" t="s">
        <v>54</v>
      </c>
      <c r="E9" s="60">
        <f>SUM(E10:E18)</f>
        <v>5043141.879999999</v>
      </c>
      <c r="F9" s="60">
        <f>SUM(F10:F18)</f>
        <v>7615292.6900000004</v>
      </c>
    </row>
    <row r="10" spans="1:6" x14ac:dyDescent="0.3">
      <c r="A10" s="96" t="s">
        <v>4</v>
      </c>
      <c r="B10" s="60">
        <v>102000</v>
      </c>
      <c r="C10" s="151">
        <v>119940</v>
      </c>
      <c r="D10" s="101" t="s">
        <v>55</v>
      </c>
      <c r="E10" s="60">
        <v>9049.76</v>
      </c>
      <c r="F10" s="151">
        <v>2534.33</v>
      </c>
    </row>
    <row r="11" spans="1:6" x14ac:dyDescent="0.3">
      <c r="A11" s="96" t="s">
        <v>5</v>
      </c>
      <c r="B11" s="60">
        <v>33214981.43</v>
      </c>
      <c r="C11" s="151">
        <v>21284572.280000001</v>
      </c>
      <c r="D11" s="101" t="s">
        <v>56</v>
      </c>
      <c r="E11" s="60">
        <v>0</v>
      </c>
      <c r="F11" s="151">
        <v>777389.53</v>
      </c>
    </row>
    <row r="12" spans="1:6" x14ac:dyDescent="0.3">
      <c r="A12" s="96" t="s">
        <v>6</v>
      </c>
      <c r="B12" s="77">
        <v>0</v>
      </c>
      <c r="C12" s="77">
        <v>0</v>
      </c>
      <c r="D12" s="101" t="s">
        <v>57</v>
      </c>
      <c r="E12" s="60">
        <v>0</v>
      </c>
      <c r="F12" s="60">
        <v>0</v>
      </c>
    </row>
    <row r="13" spans="1:6" x14ac:dyDescent="0.3">
      <c r="A13" s="96" t="s">
        <v>7</v>
      </c>
      <c r="B13" s="60">
        <v>625505.49</v>
      </c>
      <c r="C13" s="151">
        <v>41.93</v>
      </c>
      <c r="D13" s="101" t="s">
        <v>58</v>
      </c>
      <c r="E13" s="60">
        <v>0</v>
      </c>
      <c r="F13" s="60">
        <v>0</v>
      </c>
    </row>
    <row r="14" spans="1:6" x14ac:dyDescent="0.3">
      <c r="A14" s="96" t="s">
        <v>8</v>
      </c>
      <c r="B14" s="60">
        <v>0</v>
      </c>
      <c r="C14" s="60">
        <v>0</v>
      </c>
      <c r="D14" s="101" t="s">
        <v>59</v>
      </c>
      <c r="E14" s="60">
        <v>309360</v>
      </c>
      <c r="F14" s="60">
        <v>0</v>
      </c>
    </row>
    <row r="15" spans="1:6" x14ac:dyDescent="0.3">
      <c r="A15" s="96" t="s">
        <v>9</v>
      </c>
      <c r="B15" s="60">
        <v>0</v>
      </c>
      <c r="C15" s="60">
        <v>0</v>
      </c>
      <c r="D15" s="101" t="s">
        <v>60</v>
      </c>
      <c r="E15" s="60">
        <v>316588.34000000003</v>
      </c>
      <c r="F15" s="60">
        <v>0</v>
      </c>
    </row>
    <row r="16" spans="1:6" x14ac:dyDescent="0.3">
      <c r="A16" s="96" t="s">
        <v>10</v>
      </c>
      <c r="B16" s="60">
        <v>0</v>
      </c>
      <c r="C16" s="60">
        <v>0</v>
      </c>
      <c r="D16" s="101" t="s">
        <v>61</v>
      </c>
      <c r="E16" s="60">
        <v>4243842.3499999996</v>
      </c>
      <c r="F16" s="151">
        <v>6298463.4699999997</v>
      </c>
    </row>
    <row r="17" spans="1:6" x14ac:dyDescent="0.3">
      <c r="A17" s="95" t="s">
        <v>11</v>
      </c>
      <c r="B17" s="60">
        <f>SUM(B18:B24)</f>
        <v>11434620.199999999</v>
      </c>
      <c r="C17" s="60">
        <f>SUM(C18:C24)</f>
        <v>632041.46</v>
      </c>
      <c r="D17" s="101" t="s">
        <v>62</v>
      </c>
      <c r="E17" s="60">
        <v>0</v>
      </c>
      <c r="F17" s="60">
        <v>0</v>
      </c>
    </row>
    <row r="18" spans="1:6" x14ac:dyDescent="0.3">
      <c r="A18" s="97" t="s">
        <v>12</v>
      </c>
      <c r="B18" s="60">
        <v>0</v>
      </c>
      <c r="C18" s="60">
        <v>0</v>
      </c>
      <c r="D18" s="101" t="s">
        <v>63</v>
      </c>
      <c r="E18" s="60">
        <v>164301.43</v>
      </c>
      <c r="F18" s="151">
        <v>536905.36</v>
      </c>
    </row>
    <row r="19" spans="1:6" x14ac:dyDescent="0.3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3">
      <c r="A20" s="97" t="s">
        <v>14</v>
      </c>
      <c r="B20" s="60">
        <v>53310.68</v>
      </c>
      <c r="C20" s="151">
        <v>42041.46</v>
      </c>
      <c r="D20" s="101" t="s">
        <v>65</v>
      </c>
      <c r="E20" s="60">
        <v>0</v>
      </c>
      <c r="F20" s="60">
        <v>0</v>
      </c>
    </row>
    <row r="21" spans="1:6" x14ac:dyDescent="0.3">
      <c r="A21" s="97" t="s">
        <v>15</v>
      </c>
      <c r="B21" s="60">
        <v>11381309.52</v>
      </c>
      <c r="C21" s="151">
        <v>590000</v>
      </c>
      <c r="D21" s="101" t="s">
        <v>66</v>
      </c>
      <c r="E21" s="60">
        <v>0</v>
      </c>
      <c r="F21" s="60">
        <v>0</v>
      </c>
    </row>
    <row r="22" spans="1:6" x14ac:dyDescent="0.3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3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3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3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3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3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3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3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3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3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3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3">
      <c r="A37" s="95" t="s">
        <v>31</v>
      </c>
      <c r="B37" s="60">
        <v>22394</v>
      </c>
      <c r="C37" s="151">
        <v>29866</v>
      </c>
      <c r="D37" s="101" t="s">
        <v>82</v>
      </c>
      <c r="E37" s="60">
        <v>0</v>
      </c>
      <c r="F37" s="60">
        <v>0</v>
      </c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4633855.74</v>
      </c>
      <c r="F38" s="60">
        <f>SUM(F39:F41)</f>
        <v>37318.92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151">
        <v>0</v>
      </c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4633855.74</v>
      </c>
      <c r="F41" s="151">
        <v>37318.92</v>
      </c>
    </row>
    <row r="42" spans="1:6" x14ac:dyDescent="0.3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3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3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B9+B17+B25+B31+B37+B41</f>
        <v>45399501.120000005</v>
      </c>
      <c r="C47" s="61">
        <f>C9+C17+C25+C31+C37+C41</f>
        <v>22066461.670000002</v>
      </c>
      <c r="D47" s="99" t="s">
        <v>91</v>
      </c>
      <c r="E47" s="61">
        <f>E9+E19+E23+E26+E27+E31+E38+E42</f>
        <v>9676997.6199999992</v>
      </c>
      <c r="F47" s="61">
        <f>F9+F19+F23+F26+F27+F31+F38+F42</f>
        <v>7652611.6100000003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151">
        <v>0</v>
      </c>
      <c r="D50" s="100" t="s">
        <v>93</v>
      </c>
      <c r="E50" s="60">
        <v>0</v>
      </c>
      <c r="F50" s="60">
        <v>0</v>
      </c>
    </row>
    <row r="51" spans="1:6" x14ac:dyDescent="0.3">
      <c r="A51" s="95" t="s">
        <v>42</v>
      </c>
      <c r="B51" s="60">
        <v>70000</v>
      </c>
      <c r="C51" s="151">
        <v>70000</v>
      </c>
      <c r="D51" s="100" t="s">
        <v>94</v>
      </c>
      <c r="E51" s="60">
        <v>0</v>
      </c>
      <c r="F51" s="60">
        <v>0</v>
      </c>
    </row>
    <row r="52" spans="1:6" x14ac:dyDescent="0.3">
      <c r="A52" s="95" t="s">
        <v>43</v>
      </c>
      <c r="B52" s="60">
        <v>80070798.159999996</v>
      </c>
      <c r="C52" s="151">
        <v>78908443.769999996</v>
      </c>
      <c r="D52" s="100" t="s">
        <v>95</v>
      </c>
      <c r="E52" s="60">
        <v>0</v>
      </c>
      <c r="F52" s="60">
        <v>0</v>
      </c>
    </row>
    <row r="53" spans="1:6" x14ac:dyDescent="0.3">
      <c r="A53" s="95" t="s">
        <v>44</v>
      </c>
      <c r="B53" s="60">
        <v>39585145.640000001</v>
      </c>
      <c r="C53" s="151">
        <v>38205987.840000004</v>
      </c>
      <c r="D53" s="100" t="s">
        <v>96</v>
      </c>
      <c r="E53" s="60">
        <v>0</v>
      </c>
      <c r="F53" s="60">
        <v>0</v>
      </c>
    </row>
    <row r="54" spans="1:6" x14ac:dyDescent="0.3">
      <c r="A54" s="95" t="s">
        <v>45</v>
      </c>
      <c r="B54" s="60">
        <v>19087.8</v>
      </c>
      <c r="C54" s="151">
        <v>19087.8</v>
      </c>
      <c r="D54" s="100" t="s">
        <v>97</v>
      </c>
      <c r="E54" s="60">
        <v>0</v>
      </c>
      <c r="F54" s="60">
        <v>0</v>
      </c>
    </row>
    <row r="55" spans="1:6" x14ac:dyDescent="0.3">
      <c r="A55" s="95" t="s">
        <v>46</v>
      </c>
      <c r="B55" s="60">
        <v>-57635978.479999997</v>
      </c>
      <c r="C55" s="151">
        <v>-56008216.450000003</v>
      </c>
      <c r="D55" s="37" t="s">
        <v>98</v>
      </c>
      <c r="E55" s="60">
        <v>0</v>
      </c>
      <c r="F55" s="60">
        <v>0</v>
      </c>
    </row>
    <row r="56" spans="1:6" x14ac:dyDescent="0.3">
      <c r="A56" s="95" t="s">
        <v>47</v>
      </c>
      <c r="B56" s="60">
        <v>0</v>
      </c>
      <c r="C56" s="151">
        <v>0</v>
      </c>
      <c r="D56" s="54"/>
      <c r="E56" s="54"/>
      <c r="F56" s="54"/>
    </row>
    <row r="57" spans="1:6" x14ac:dyDescent="0.3">
      <c r="A57" s="95" t="s">
        <v>48</v>
      </c>
      <c r="B57" s="60">
        <v>0</v>
      </c>
      <c r="C57" s="151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289605.59999999998</v>
      </c>
      <c r="C58" s="151">
        <v>289605.59999999998</v>
      </c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9676997.6199999992</v>
      </c>
      <c r="F59" s="61">
        <f>F47+F57</f>
        <v>7652611.6100000003</v>
      </c>
    </row>
    <row r="60" spans="1:6" x14ac:dyDescent="0.3">
      <c r="A60" s="55" t="s">
        <v>50</v>
      </c>
      <c r="B60" s="61">
        <f>SUM(B50:B58)</f>
        <v>62398658.719999999</v>
      </c>
      <c r="C60" s="61">
        <f>SUM(C50:C58)</f>
        <v>61484908.559999995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107798159.84</v>
      </c>
      <c r="C62" s="61">
        <f>SUM(C47+C60)</f>
        <v>83551370.229999989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3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3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3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18421076.220000003</v>
      </c>
      <c r="F68" s="77">
        <f>SUM(F69:F73)</f>
        <v>-3801327.38</v>
      </c>
    </row>
    <row r="69" spans="1:6" x14ac:dyDescent="0.3">
      <c r="A69" s="12"/>
      <c r="B69" s="54"/>
      <c r="C69" s="54"/>
      <c r="D69" s="103" t="s">
        <v>107</v>
      </c>
      <c r="E69" s="77">
        <v>22222403.600000001</v>
      </c>
      <c r="F69" s="151">
        <v>1562291.46</v>
      </c>
    </row>
    <row r="70" spans="1:6" x14ac:dyDescent="0.3">
      <c r="A70" s="12"/>
      <c r="B70" s="54"/>
      <c r="C70" s="54"/>
      <c r="D70" s="103" t="s">
        <v>108</v>
      </c>
      <c r="E70" s="77">
        <v>-3801327.38</v>
      </c>
      <c r="F70" s="151">
        <f>-5331508.84-32110</f>
        <v>-5363618.84</v>
      </c>
    </row>
    <row r="71" spans="1:6" x14ac:dyDescent="0.3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3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3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3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98121162.219999999</v>
      </c>
      <c r="F79" s="61">
        <f>F63+F68+F75</f>
        <v>75898758.620000005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107798159.84</v>
      </c>
      <c r="F81" s="61">
        <f>F59+F79</f>
        <v>83551370.230000004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66" right="0.23622047244094491" top="0.23" bottom="1.19" header="0.17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33942486.920000002</v>
      </c>
      <c r="Q4" s="18">
        <f>'Formato 1'!C9</f>
        <v>21404554.210000001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102000</v>
      </c>
      <c r="Q5" s="18">
        <f>'Formato 1'!C10</f>
        <v>119940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33214981.43</v>
      </c>
      <c r="Q6" s="18">
        <f>'Formato 1'!C11</f>
        <v>21284572.280000001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625505.49</v>
      </c>
      <c r="Q8" s="18">
        <f>'Formato 1'!C13</f>
        <v>41.93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11434620.199999999</v>
      </c>
      <c r="Q12" s="18">
        <f>'Formato 1'!C17</f>
        <v>632041.46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53310.68</v>
      </c>
      <c r="Q15" s="18">
        <f>'Formato 1'!C20</f>
        <v>42041.46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11381309.52</v>
      </c>
      <c r="Q16" s="18">
        <f>'Formato 1'!C21</f>
        <v>590000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22394</v>
      </c>
      <c r="Q32" s="18">
        <f>'Formato 1'!C37</f>
        <v>29866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22394</v>
      </c>
      <c r="Q33" s="18">
        <f>'Formato 1'!C37</f>
        <v>29866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45399501.120000005</v>
      </c>
      <c r="Q42" s="18">
        <f>'Formato 1'!C47</f>
        <v>22066461.670000002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70000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80070798.159999996</v>
      </c>
      <c r="Q46">
        <f>'Formato 1'!C52</f>
        <v>78908443.769999996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39585145.640000001</v>
      </c>
      <c r="Q47">
        <f>'Formato 1'!C53</f>
        <v>38205987.840000004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-57635978.479999997</v>
      </c>
      <c r="Q49">
        <f>'Formato 1'!C55</f>
        <v>-56008216.450000003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289605.59999999998</v>
      </c>
      <c r="Q52">
        <f>'Formato 1'!C58</f>
        <v>289605.59999999998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62398658.719999999</v>
      </c>
      <c r="Q53">
        <f>'Formato 1'!C60</f>
        <v>61484908.559999995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107798159.84</v>
      </c>
      <c r="Q54">
        <f>'Formato 1'!C62</f>
        <v>83551370.229999989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5043141.879999999</v>
      </c>
      <c r="Q57">
        <f>'Formato 1'!F9</f>
        <v>7615292.6900000004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9049.76</v>
      </c>
      <c r="Q58">
        <f>'Formato 1'!F10</f>
        <v>2534.33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777389.53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309360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316588.34000000003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4243842.3499999996</v>
      </c>
      <c r="Q64">
        <f>'Formato 1'!F16</f>
        <v>6298463.4699999997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164301.43</v>
      </c>
      <c r="Q66">
        <f>'Formato 1'!F18</f>
        <v>536905.36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4633855.74</v>
      </c>
      <c r="Q87">
        <f>'Formato 1'!F38</f>
        <v>37318.92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4633855.74</v>
      </c>
      <c r="Q90">
        <f>'Formato 1'!F41</f>
        <v>37318.92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9676997.6199999992</v>
      </c>
      <c r="Q95">
        <f>'Formato 1'!F47</f>
        <v>7652611.6100000003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9676997.6199999992</v>
      </c>
      <c r="Q104">
        <f>'Formato 1'!F59</f>
        <v>7652611.6100000003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18421076.220000003</v>
      </c>
      <c r="Q110">
        <f>'Formato 1'!F68</f>
        <v>-3801327.38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22222403.600000001</v>
      </c>
      <c r="Q111">
        <f>'Formato 1'!F69</f>
        <v>1562291.46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-3801327.38</v>
      </c>
      <c r="Q112">
        <f>'Formato 1'!F70</f>
        <v>-5363618.84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98121162.219999999</v>
      </c>
      <c r="Q119">
        <f>'Formato 1'!F79</f>
        <v>75898758.620000005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107798159.84</v>
      </c>
      <c r="Q120">
        <f>'Formato 1'!F81</f>
        <v>83551370.230000004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6" sqref="A6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73" t="s">
        <v>544</v>
      </c>
      <c r="B1" s="173"/>
      <c r="C1" s="173"/>
      <c r="D1" s="173"/>
      <c r="E1" s="173"/>
      <c r="F1" s="173"/>
      <c r="G1" s="173"/>
      <c r="H1" s="173"/>
    </row>
    <row r="2" spans="1:9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0"/>
      <c r="H2" s="161"/>
    </row>
    <row r="3" spans="1:9" x14ac:dyDescent="0.3">
      <c r="A3" s="162" t="s">
        <v>120</v>
      </c>
      <c r="B3" s="163"/>
      <c r="C3" s="163"/>
      <c r="D3" s="163"/>
      <c r="E3" s="163"/>
      <c r="F3" s="163"/>
      <c r="G3" s="163"/>
      <c r="H3" s="164"/>
    </row>
    <row r="4" spans="1:9" x14ac:dyDescent="0.3">
      <c r="A4" s="165" t="str">
        <f>PERIODO_INFORME</f>
        <v>Al 31 de diciembre de 2021 y al 30 de junio de 2022 (b)</v>
      </c>
      <c r="B4" s="166"/>
      <c r="C4" s="166"/>
      <c r="D4" s="166"/>
      <c r="E4" s="166"/>
      <c r="F4" s="166"/>
      <c r="G4" s="166"/>
      <c r="H4" s="167"/>
    </row>
    <row r="5" spans="1:9" x14ac:dyDescent="0.3">
      <c r="A5" s="168" t="s">
        <v>118</v>
      </c>
      <c r="B5" s="169"/>
      <c r="C5" s="169"/>
      <c r="D5" s="169"/>
      <c r="E5" s="169"/>
      <c r="F5" s="169"/>
      <c r="G5" s="169"/>
      <c r="H5" s="170"/>
    </row>
    <row r="6" spans="1:9" ht="43.2" x14ac:dyDescent="0.3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3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3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3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3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v>7652611.6100000003</v>
      </c>
      <c r="C18" s="132"/>
      <c r="D18" s="132"/>
      <c r="E18" s="132"/>
      <c r="F18" s="61">
        <v>9676997.6199999992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7652611.6100000003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9676997.6199999992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3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3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3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3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72" t="s">
        <v>3300</v>
      </c>
      <c r="B33" s="172"/>
      <c r="C33" s="172"/>
      <c r="D33" s="172"/>
      <c r="E33" s="172"/>
      <c r="F33" s="172"/>
      <c r="G33" s="172"/>
      <c r="H33" s="172"/>
    </row>
    <row r="34" spans="1:8" ht="12" customHeight="1" x14ac:dyDescent="0.3">
      <c r="A34" s="172"/>
      <c r="B34" s="172"/>
      <c r="C34" s="172"/>
      <c r="D34" s="172"/>
      <c r="E34" s="172"/>
      <c r="F34" s="172"/>
      <c r="G34" s="172"/>
      <c r="H34" s="172"/>
    </row>
    <row r="35" spans="1:8" ht="12" customHeight="1" x14ac:dyDescent="0.3">
      <c r="A35" s="172"/>
      <c r="B35" s="172"/>
      <c r="C35" s="172"/>
      <c r="D35" s="172"/>
      <c r="E35" s="172"/>
      <c r="F35" s="172"/>
      <c r="G35" s="172"/>
      <c r="H35" s="172"/>
    </row>
    <row r="36" spans="1:8" ht="12" customHeight="1" x14ac:dyDescent="0.3">
      <c r="A36" s="172"/>
      <c r="B36" s="172"/>
      <c r="C36" s="172"/>
      <c r="D36" s="172"/>
      <c r="E36" s="172"/>
      <c r="F36" s="172"/>
      <c r="G36" s="172"/>
      <c r="H36" s="172"/>
    </row>
    <row r="37" spans="1:8" ht="12" customHeight="1" x14ac:dyDescent="0.3">
      <c r="A37" s="172"/>
      <c r="B37" s="172"/>
      <c r="C37" s="172"/>
      <c r="D37" s="172"/>
      <c r="E37" s="172"/>
      <c r="F37" s="172"/>
      <c r="G37" s="172"/>
      <c r="H37" s="172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3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3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7" right="0.28999999999999998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7652611.6100000003</v>
      </c>
      <c r="Q12" s="18"/>
      <c r="R12" s="18"/>
      <c r="S12" s="18"/>
      <c r="T12" s="18">
        <f>'Formato 2'!F18</f>
        <v>9676997.6199999992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7652611.6100000003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9676997.6199999992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A6" sqref="A6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71" t="s">
        <v>543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11"/>
    </row>
    <row r="2" spans="1:12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2" x14ac:dyDescent="0.3">
      <c r="A3" s="162" t="s">
        <v>146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2" x14ac:dyDescent="0.3">
      <c r="A4" s="165" t="str">
        <f>TRIMESTRE</f>
        <v>Del 1 de enero al 30 de junio de 2022 (b)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2" x14ac:dyDescent="0.3">
      <c r="A5" s="162" t="s">
        <v>118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2022 (k)</v>
      </c>
      <c r="J6" s="131" t="str">
        <f>MONTO2</f>
        <v>Monto pagado de la inversión actualizado al 30 de junio de 2022 (l)</v>
      </c>
      <c r="K6" s="131" t="str">
        <f>SALDO_PENDIENTE</f>
        <v>Saldo pendiente por pagar de la inversión al 30 de junio de 2022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3">
      <c r="A10" s="114" t="s">
        <v>157</v>
      </c>
      <c r="B10" s="112"/>
      <c r="C10" s="112"/>
      <c r="D10" s="112"/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3">
      <c r="A11" s="114" t="s">
        <v>158</v>
      </c>
      <c r="B11" s="112"/>
      <c r="C11" s="112"/>
      <c r="D11" s="112"/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3">
      <c r="A12" s="114" t="s">
        <v>159</v>
      </c>
      <c r="B12" s="112"/>
      <c r="C12" s="112"/>
      <c r="D12" s="112"/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3">
      <c r="A16" s="114" t="s">
        <v>162</v>
      </c>
      <c r="B16" s="112"/>
      <c r="C16" s="112"/>
      <c r="D16" s="112"/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3">
      <c r="A17" s="114" t="s">
        <v>163</v>
      </c>
      <c r="B17" s="112"/>
      <c r="C17" s="112"/>
      <c r="D17" s="112"/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3">
      <c r="A18" s="114" t="s">
        <v>164</v>
      </c>
      <c r="B18" s="112"/>
      <c r="C18" s="112"/>
      <c r="D18" s="112"/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71" t="s">
        <v>542</v>
      </c>
      <c r="B1" s="171"/>
      <c r="C1" s="171"/>
      <c r="D1" s="171"/>
      <c r="E1" s="111"/>
      <c r="F1" s="111"/>
      <c r="G1" s="111"/>
      <c r="H1" s="111"/>
      <c r="I1" s="111"/>
      <c r="J1" s="111"/>
      <c r="K1" s="111"/>
    </row>
    <row r="2" spans="1:11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1"/>
    </row>
    <row r="3" spans="1:11" x14ac:dyDescent="0.3">
      <c r="A3" s="162" t="s">
        <v>166</v>
      </c>
      <c r="B3" s="163"/>
      <c r="C3" s="163"/>
      <c r="D3" s="164"/>
    </row>
    <row r="4" spans="1:11" x14ac:dyDescent="0.3">
      <c r="A4" s="165" t="str">
        <f>TRIMESTRE</f>
        <v>Del 1 de enero al 30 de junio de 2022 (b)</v>
      </c>
      <c r="B4" s="166"/>
      <c r="C4" s="166"/>
      <c r="D4" s="167"/>
    </row>
    <row r="5" spans="1:11" x14ac:dyDescent="0.3">
      <c r="A5" s="168" t="s">
        <v>118</v>
      </c>
      <c r="B5" s="169"/>
      <c r="C5" s="169"/>
      <c r="D5" s="170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40">
        <f>SUM(B9:B11)</f>
        <v>142772658</v>
      </c>
      <c r="C8" s="40">
        <f t="shared" ref="C8:D8" si="0">SUM(C9:C11)</f>
        <v>90984116.590000004</v>
      </c>
      <c r="D8" s="40">
        <f t="shared" si="0"/>
        <v>80192807.00999999</v>
      </c>
    </row>
    <row r="9" spans="1:11" x14ac:dyDescent="0.3">
      <c r="A9" s="53" t="s">
        <v>169</v>
      </c>
      <c r="B9" s="152">
        <v>142772658</v>
      </c>
      <c r="C9" s="152">
        <v>90984116.590000004</v>
      </c>
      <c r="D9" s="152">
        <v>80192807.00999999</v>
      </c>
    </row>
    <row r="10" spans="1:11" x14ac:dyDescent="0.3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3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142772658</v>
      </c>
      <c r="C13" s="40">
        <f>C14+C15</f>
        <v>65588920.579999991</v>
      </c>
      <c r="D13" s="40">
        <f>D14+D15</f>
        <v>65581005.899999991</v>
      </c>
    </row>
    <row r="14" spans="1:11" x14ac:dyDescent="0.3">
      <c r="A14" s="53" t="s">
        <v>172</v>
      </c>
      <c r="B14" s="152">
        <v>142772658</v>
      </c>
      <c r="C14" s="152">
        <v>65588920.579999991</v>
      </c>
      <c r="D14" s="152">
        <v>65581005.899999991</v>
      </c>
    </row>
    <row r="15" spans="1:11" x14ac:dyDescent="0.3">
      <c r="A15" s="53" t="s">
        <v>173</v>
      </c>
      <c r="B15" s="23"/>
      <c r="C15" s="23">
        <v>0</v>
      </c>
      <c r="D15" s="23">
        <v>0</v>
      </c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2">C18+C19</f>
        <v>2305598.9299999997</v>
      </c>
      <c r="D17" s="40">
        <f>D18+D19</f>
        <v>2305598.9299999997</v>
      </c>
    </row>
    <row r="18" spans="1:4" x14ac:dyDescent="0.3">
      <c r="A18" s="53" t="s">
        <v>175</v>
      </c>
      <c r="B18" s="119">
        <v>0</v>
      </c>
      <c r="C18" s="152">
        <v>2305598.9299999997</v>
      </c>
      <c r="D18" s="152">
        <v>2305598.9299999997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0</v>
      </c>
      <c r="C21" s="40">
        <f t="shared" ref="C21:D21" si="3">C8-C13+C17</f>
        <v>27700794.940000013</v>
      </c>
      <c r="D21" s="40">
        <f t="shared" si="3"/>
        <v>16917400.039999999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0</v>
      </c>
      <c r="C23" s="40">
        <f t="shared" ref="C23:D23" si="4">C21-C11</f>
        <v>27700794.940000013</v>
      </c>
      <c r="D23" s="40">
        <f t="shared" si="4"/>
        <v>16917400.039999999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0</v>
      </c>
      <c r="C25" s="40">
        <f t="shared" ref="C25" si="5">C23-C17</f>
        <v>25395196.010000013</v>
      </c>
      <c r="D25" s="40">
        <f>D23-D17</f>
        <v>14611801.109999999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3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3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0</v>
      </c>
      <c r="C33" s="61">
        <f t="shared" ref="C33:D33" si="7">C25+C29</f>
        <v>25395196.010000013</v>
      </c>
      <c r="D33" s="61">
        <f t="shared" si="7"/>
        <v>14611801.109999999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3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3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3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3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3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142772658</v>
      </c>
      <c r="C48" s="124">
        <f>C9</f>
        <v>90984116.590000004</v>
      </c>
      <c r="D48" s="124">
        <f>D9</f>
        <v>80192807.00999999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3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3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142772658</v>
      </c>
      <c r="C53" s="60">
        <f>C14</f>
        <v>65588920.579999991</v>
      </c>
      <c r="D53" s="60">
        <f>D14</f>
        <v>65581005.899999991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f t="shared" ref="C55:D55" si="12">C18</f>
        <v>2305598.9299999997</v>
      </c>
      <c r="D55" s="60">
        <f t="shared" si="12"/>
        <v>2305598.9299999997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0</v>
      </c>
      <c r="C57" s="61">
        <f>C48+C49-C53+C55</f>
        <v>27700794.940000013</v>
      </c>
      <c r="D57" s="61">
        <f t="shared" ref="D57" si="13">D48+D49-D53+D55</f>
        <v>16917400.039999999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0</v>
      </c>
      <c r="C59" s="61">
        <f t="shared" ref="C59:D59" si="14">C57-C49</f>
        <v>27700794.940000013</v>
      </c>
      <c r="D59" s="61">
        <f t="shared" si="14"/>
        <v>16917400.039999999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5">C10</f>
        <v>0</v>
      </c>
      <c r="D63" s="122">
        <f t="shared" si="15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3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3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17">C15</f>
        <v>0</v>
      </c>
      <c r="D68" s="23">
        <f t="shared" si="17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142772658</v>
      </c>
      <c r="Q2" s="18">
        <f>'Formato 4'!C8</f>
        <v>90984116.590000004</v>
      </c>
      <c r="R2" s="18">
        <f>'Formato 4'!D8</f>
        <v>80192807.00999999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142772658</v>
      </c>
      <c r="Q3" s="18">
        <f>'Formato 4'!C9</f>
        <v>90984116.590000004</v>
      </c>
      <c r="R3" s="18">
        <f>'Formato 4'!D9</f>
        <v>80192807.00999999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142772658</v>
      </c>
      <c r="Q6" s="18">
        <f>'Formato 4'!C13</f>
        <v>65588920.579999991</v>
      </c>
      <c r="R6" s="18">
        <f>'Formato 4'!D13</f>
        <v>65581005.899999991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142772658</v>
      </c>
      <c r="Q7" s="18">
        <f>'Formato 4'!C14</f>
        <v>65588920.579999991</v>
      </c>
      <c r="R7" s="18">
        <f>'Formato 4'!D14</f>
        <v>65581005.899999991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2305598.9299999997</v>
      </c>
      <c r="R9" s="18">
        <f>'Formato 4'!D17</f>
        <v>2305598.9299999997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2305598.9299999997</v>
      </c>
      <c r="R10" s="18">
        <f>'Formato 4'!D18</f>
        <v>2305598.9299999997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27700794.940000013</v>
      </c>
      <c r="R12" s="18">
        <f>'Formato 4'!D21</f>
        <v>16917400.039999999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27700794.940000013</v>
      </c>
      <c r="R13" s="18">
        <f>'Formato 4'!D23</f>
        <v>16917400.039999999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25395196.010000013</v>
      </c>
      <c r="R14" s="18">
        <f>'Formato 4'!D25</f>
        <v>14611801.109999999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25395196.010000013</v>
      </c>
      <c r="R18">
        <f>'Formato 4'!D33</f>
        <v>14611801.109999999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142772658</v>
      </c>
      <c r="Q26">
        <f>'Formato 4'!C48</f>
        <v>90984116.590000004</v>
      </c>
      <c r="R26">
        <f>'Formato 4'!D48</f>
        <v>80192807.00999999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142772658</v>
      </c>
      <c r="Q30">
        <f>'Formato 4'!C53</f>
        <v>65588920.579999991</v>
      </c>
      <c r="R30">
        <f>'Formato 4'!D53</f>
        <v>65581005.899999991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2305598.9299999997</v>
      </c>
      <c r="R31">
        <f>'Formato 4'!D55</f>
        <v>2305598.9299999997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70" zoomScaleNormal="70" workbookViewId="0">
      <selection activeCell="A6" sqref="A6:A7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7" t="s">
        <v>206</v>
      </c>
      <c r="B1" s="177"/>
      <c r="C1" s="177"/>
      <c r="D1" s="177"/>
      <c r="E1" s="177"/>
      <c r="F1" s="177"/>
      <c r="G1" s="177"/>
    </row>
    <row r="2" spans="1:8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1"/>
    </row>
    <row r="3" spans="1:8" x14ac:dyDescent="0.3">
      <c r="A3" s="162" t="s">
        <v>207</v>
      </c>
      <c r="B3" s="163"/>
      <c r="C3" s="163"/>
      <c r="D3" s="163"/>
      <c r="E3" s="163"/>
      <c r="F3" s="163"/>
      <c r="G3" s="164"/>
    </row>
    <row r="4" spans="1:8" x14ac:dyDescent="0.3">
      <c r="A4" s="165" t="str">
        <f>TRIMESTRE</f>
        <v>Del 1 de enero al 30 de junio de 2022 (b)</v>
      </c>
      <c r="B4" s="166"/>
      <c r="C4" s="166"/>
      <c r="D4" s="166"/>
      <c r="E4" s="166"/>
      <c r="F4" s="166"/>
      <c r="G4" s="167"/>
    </row>
    <row r="5" spans="1:8" x14ac:dyDescent="0.3">
      <c r="A5" s="168" t="s">
        <v>118</v>
      </c>
      <c r="B5" s="169"/>
      <c r="C5" s="169"/>
      <c r="D5" s="169"/>
      <c r="E5" s="169"/>
      <c r="F5" s="169"/>
      <c r="G5" s="170"/>
    </row>
    <row r="6" spans="1:8" x14ac:dyDescent="0.3">
      <c r="A6" s="174" t="s">
        <v>214</v>
      </c>
      <c r="B6" s="176" t="s">
        <v>208</v>
      </c>
      <c r="C6" s="176"/>
      <c r="D6" s="176"/>
      <c r="E6" s="176"/>
      <c r="F6" s="176"/>
      <c r="G6" s="176" t="s">
        <v>209</v>
      </c>
    </row>
    <row r="7" spans="1:8" ht="28.8" x14ac:dyDescent="0.3">
      <c r="A7" s="17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6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  <c r="H9" s="8"/>
    </row>
    <row r="10" spans="1:8" x14ac:dyDescent="0.3">
      <c r="A10" s="53" t="s">
        <v>217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</row>
    <row r="11" spans="1:8" x14ac:dyDescent="0.3">
      <c r="A11" s="53" t="s">
        <v>218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</row>
    <row r="12" spans="1:8" x14ac:dyDescent="0.3">
      <c r="A12" s="53" t="s">
        <v>219</v>
      </c>
      <c r="B12" s="151">
        <v>4780000.0002999995</v>
      </c>
      <c r="C12" s="151">
        <v>0</v>
      </c>
      <c r="D12" s="151">
        <v>4780000.0002999995</v>
      </c>
      <c r="E12" s="151">
        <v>2853432.09</v>
      </c>
      <c r="F12" s="151">
        <v>2853432.09</v>
      </c>
      <c r="G12" s="151">
        <v>-1926567.9102999996</v>
      </c>
    </row>
    <row r="13" spans="1:8" x14ac:dyDescent="0.3">
      <c r="A13" s="53" t="s">
        <v>220</v>
      </c>
      <c r="B13" s="151">
        <v>5250000.0003999993</v>
      </c>
      <c r="C13" s="151">
        <v>0</v>
      </c>
      <c r="D13" s="151">
        <v>5250000.0003999993</v>
      </c>
      <c r="E13" s="151">
        <v>3775328.71</v>
      </c>
      <c r="F13" s="151">
        <v>3775328.71</v>
      </c>
      <c r="G13" s="151">
        <v>-1474671.2903999994</v>
      </c>
    </row>
    <row r="14" spans="1:8" x14ac:dyDescent="0.3">
      <c r="A14" s="53" t="s">
        <v>221</v>
      </c>
      <c r="B14" s="151">
        <v>2726942.9997890498</v>
      </c>
      <c r="C14" s="151">
        <f>D14-B14</f>
        <v>186764.04999999981</v>
      </c>
      <c r="D14" s="151">
        <v>2913707.0497890497</v>
      </c>
      <c r="E14" s="151">
        <v>275638.36</v>
      </c>
      <c r="F14" s="151">
        <v>275638.36</v>
      </c>
      <c r="G14" s="151">
        <v>-2451304.63978905</v>
      </c>
    </row>
    <row r="15" spans="1:8" x14ac:dyDescent="0.3">
      <c r="A15" s="53" t="s">
        <v>222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</row>
    <row r="16" spans="1:8" x14ac:dyDescent="0.3">
      <c r="A16" s="10" t="s">
        <v>275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</row>
    <row r="17" spans="1:7" x14ac:dyDescent="0.3">
      <c r="A17" s="63" t="s">
        <v>223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</row>
    <row r="18" spans="1:7" x14ac:dyDescent="0.3">
      <c r="A18" s="63" t="s">
        <v>224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</row>
    <row r="19" spans="1:7" x14ac:dyDescent="0.3">
      <c r="A19" s="63" t="s">
        <v>225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</row>
    <row r="20" spans="1:7" x14ac:dyDescent="0.3">
      <c r="A20" s="63" t="s">
        <v>226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</row>
    <row r="21" spans="1:7" x14ac:dyDescent="0.3">
      <c r="A21" s="63" t="s">
        <v>227</v>
      </c>
      <c r="B21" s="151">
        <v>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</row>
    <row r="22" spans="1:7" x14ac:dyDescent="0.3">
      <c r="A22" s="63" t="s">
        <v>228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</row>
    <row r="23" spans="1:7" x14ac:dyDescent="0.3">
      <c r="A23" s="63" t="s">
        <v>229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</row>
    <row r="24" spans="1:7" x14ac:dyDescent="0.3">
      <c r="A24" s="63" t="s">
        <v>230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</row>
    <row r="25" spans="1:7" x14ac:dyDescent="0.3">
      <c r="A25" s="63" t="s">
        <v>231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</row>
    <row r="26" spans="1:7" x14ac:dyDescent="0.3">
      <c r="A26" s="63" t="s">
        <v>232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</row>
    <row r="27" spans="1:7" x14ac:dyDescent="0.3">
      <c r="A27" s="63" t="s">
        <v>233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</row>
    <row r="28" spans="1:7" x14ac:dyDescent="0.3">
      <c r="A28" s="53" t="s">
        <v>234</v>
      </c>
      <c r="B28" s="151">
        <f>SUM(B29:B33)</f>
        <v>0</v>
      </c>
      <c r="C28" s="151">
        <f t="shared" ref="C28:G28" si="0">SUM(C29:C33)</f>
        <v>0</v>
      </c>
      <c r="D28" s="151">
        <f t="shared" si="0"/>
        <v>0</v>
      </c>
      <c r="E28" s="151">
        <f t="shared" si="0"/>
        <v>0</v>
      </c>
      <c r="F28" s="151">
        <f t="shared" si="0"/>
        <v>0</v>
      </c>
      <c r="G28" s="151">
        <f t="shared" si="0"/>
        <v>0</v>
      </c>
    </row>
    <row r="29" spans="1:7" x14ac:dyDescent="0.3">
      <c r="A29" s="63" t="s">
        <v>235</v>
      </c>
      <c r="B29" s="151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</row>
    <row r="30" spans="1:7" x14ac:dyDescent="0.3">
      <c r="A30" s="63" t="s">
        <v>236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</row>
    <row r="31" spans="1:7" x14ac:dyDescent="0.3">
      <c r="A31" s="63" t="s">
        <v>237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</row>
    <row r="32" spans="1:7" x14ac:dyDescent="0.3">
      <c r="A32" s="63" t="s">
        <v>238</v>
      </c>
      <c r="B32" s="151">
        <v>0</v>
      </c>
      <c r="C32" s="151">
        <v>0</v>
      </c>
      <c r="D32" s="151">
        <v>0</v>
      </c>
      <c r="E32" s="151">
        <v>0</v>
      </c>
      <c r="F32" s="151">
        <v>0</v>
      </c>
      <c r="G32" s="151">
        <v>0</v>
      </c>
    </row>
    <row r="33" spans="1:8" x14ac:dyDescent="0.3">
      <c r="A33" s="63" t="s">
        <v>239</v>
      </c>
      <c r="B33" s="151">
        <v>0</v>
      </c>
      <c r="C33" s="151">
        <v>0</v>
      </c>
      <c r="D33" s="151">
        <v>0</v>
      </c>
      <c r="E33" s="151">
        <v>0</v>
      </c>
      <c r="F33" s="151">
        <v>0</v>
      </c>
      <c r="G33" s="151">
        <v>0</v>
      </c>
    </row>
    <row r="34" spans="1:8" x14ac:dyDescent="0.3">
      <c r="A34" s="53" t="s">
        <v>240</v>
      </c>
      <c r="B34" s="151">
        <v>129495715</v>
      </c>
      <c r="C34" s="151">
        <v>0</v>
      </c>
      <c r="D34" s="151">
        <v>129495715</v>
      </c>
      <c r="E34" s="151">
        <v>75539167.060000002</v>
      </c>
      <c r="F34" s="151">
        <v>64747857.479999997</v>
      </c>
      <c r="G34" s="151">
        <v>-64747857.520000003</v>
      </c>
    </row>
    <row r="35" spans="1:8" x14ac:dyDescent="0.3">
      <c r="A35" s="53" t="s">
        <v>241</v>
      </c>
      <c r="B35" s="151">
        <v>520000</v>
      </c>
      <c r="C35" s="151">
        <f>D35-B35</f>
        <v>5714951.4399999995</v>
      </c>
      <c r="D35" s="151">
        <v>6234951.4399999995</v>
      </c>
      <c r="E35" s="151">
        <v>6234951.4399999995</v>
      </c>
      <c r="F35" s="151">
        <v>6234951.4399999995</v>
      </c>
      <c r="G35" s="151">
        <f t="shared" ref="G35:G37" si="1">F35-B35</f>
        <v>5714951.4399999995</v>
      </c>
    </row>
    <row r="36" spans="1:8" x14ac:dyDescent="0.3">
      <c r="A36" s="63" t="s">
        <v>242</v>
      </c>
      <c r="B36" s="151">
        <v>520000</v>
      </c>
      <c r="C36" s="151">
        <f>D36-B36</f>
        <v>5714951.4399999995</v>
      </c>
      <c r="D36" s="151">
        <v>6234951.4399999995</v>
      </c>
      <c r="E36" s="151">
        <v>6234951.4399999995</v>
      </c>
      <c r="F36" s="151">
        <v>6234951.4399999995</v>
      </c>
      <c r="G36" s="151">
        <f t="shared" si="1"/>
        <v>5714951.4399999995</v>
      </c>
    </row>
    <row r="37" spans="1:8" x14ac:dyDescent="0.3">
      <c r="A37" s="53" t="s">
        <v>243</v>
      </c>
      <c r="B37" s="151">
        <v>0</v>
      </c>
      <c r="C37" s="151">
        <v>2305598.9299999997</v>
      </c>
      <c r="D37" s="151">
        <v>2305598.9299999997</v>
      </c>
      <c r="E37" s="151">
        <v>2305598.9299999997</v>
      </c>
      <c r="F37" s="151">
        <v>2305598.9299999997</v>
      </c>
      <c r="G37" s="151">
        <f t="shared" si="1"/>
        <v>2305598.9299999997</v>
      </c>
    </row>
    <row r="38" spans="1:8" x14ac:dyDescent="0.3">
      <c r="A38" s="63" t="s">
        <v>244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</row>
    <row r="39" spans="1:8" x14ac:dyDescent="0.3">
      <c r="A39" s="63" t="s">
        <v>245</v>
      </c>
      <c r="B39" s="151">
        <v>0</v>
      </c>
      <c r="C39" s="151">
        <v>2305598.9299999997</v>
      </c>
      <c r="D39" s="151">
        <v>2305598.9299999997</v>
      </c>
      <c r="E39" s="151">
        <v>2305598.9299999997</v>
      </c>
      <c r="F39" s="151">
        <v>2305598.9299999997</v>
      </c>
      <c r="G39" s="151">
        <f t="shared" ref="G39" si="2">F39-B39</f>
        <v>2305598.9299999997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142772658.00048906</v>
      </c>
      <c r="C41" s="61">
        <f t="shared" ref="C41:E41" si="3">SUM(C9,C10,C11,C12,C13,C14,C15,C16,C28,C34,C35,C37)</f>
        <v>8207314.419999999</v>
      </c>
      <c r="D41" s="61">
        <f>SUM(D9,D10,D11,D12,D13,D14,D15,D16,D28,D34,D35,D37)</f>
        <v>150979972.42048904</v>
      </c>
      <c r="E41" s="61">
        <f t="shared" si="3"/>
        <v>90984116.590000004</v>
      </c>
      <c r="F41" s="61">
        <f>SUM(F9,F10,F11,F12,F13,F14,F15,F16,F28,F34,F35,F37)</f>
        <v>80192807.00999999</v>
      </c>
      <c r="G41" s="61">
        <f>SUM(G9,G10,G11,G12,G13,G14,G15,G16,G28,G34,G35,G37)</f>
        <v>-62579850.990489058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 t="shared" ref="G45" si="4">SUM(G46:G53)</f>
        <v>0</v>
      </c>
    </row>
    <row r="46" spans="1:8" x14ac:dyDescent="0.3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3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5">F47-B47</f>
        <v>0</v>
      </c>
    </row>
    <row r="48" spans="1:8" x14ac:dyDescent="0.3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5"/>
        <v>0</v>
      </c>
    </row>
    <row r="49" spans="1:7" ht="28.8" x14ac:dyDescent="0.3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5"/>
        <v>0</v>
      </c>
    </row>
    <row r="50" spans="1:7" x14ac:dyDescent="0.3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5"/>
        <v>0</v>
      </c>
    </row>
    <row r="51" spans="1:7" x14ac:dyDescent="0.3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5"/>
        <v>0</v>
      </c>
    </row>
    <row r="52" spans="1:7" x14ac:dyDescent="0.3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5"/>
        <v>0</v>
      </c>
    </row>
    <row r="53" spans="1:7" x14ac:dyDescent="0.3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5"/>
        <v>0</v>
      </c>
    </row>
    <row r="54" spans="1:7" x14ac:dyDescent="0.3">
      <c r="A54" s="53" t="s">
        <v>257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f t="shared" ref="G54" si="6">SUM(G55:G58)</f>
        <v>0</v>
      </c>
    </row>
    <row r="55" spans="1:7" x14ac:dyDescent="0.3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3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7">F56-B56</f>
        <v>0</v>
      </c>
    </row>
    <row r="57" spans="1:7" x14ac:dyDescent="0.3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7"/>
        <v>0</v>
      </c>
    </row>
    <row r="58" spans="1:7" x14ac:dyDescent="0.3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7"/>
        <v>0</v>
      </c>
    </row>
    <row r="59" spans="1:7" x14ac:dyDescent="0.3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8">SUM(G60:G61)</f>
        <v>0</v>
      </c>
    </row>
    <row r="60" spans="1:7" x14ac:dyDescent="0.3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3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3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3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9">C45+C54+C59+C62+C63</f>
        <v>0</v>
      </c>
      <c r="D65" s="61">
        <f t="shared" si="9"/>
        <v>0</v>
      </c>
      <c r="E65" s="61">
        <f t="shared" si="9"/>
        <v>0</v>
      </c>
      <c r="F65" s="61">
        <f t="shared" si="9"/>
        <v>0</v>
      </c>
      <c r="G65" s="61">
        <f t="shared" si="9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0</v>
      </c>
      <c r="C67" s="61">
        <f t="shared" ref="C67:G67" si="10">C68</f>
        <v>0</v>
      </c>
      <c r="D67" s="61">
        <f t="shared" si="10"/>
        <v>0</v>
      </c>
      <c r="E67" s="61">
        <f t="shared" si="10"/>
        <v>0</v>
      </c>
      <c r="F67" s="61">
        <f t="shared" si="10"/>
        <v>0</v>
      </c>
      <c r="G67" s="61">
        <f t="shared" si="10"/>
        <v>0</v>
      </c>
    </row>
    <row r="68" spans="1:7" x14ac:dyDescent="0.3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142772658.00048906</v>
      </c>
      <c r="C70" s="61">
        <f t="shared" ref="C70:G70" si="11">C41+C65+C67</f>
        <v>8207314.419999999</v>
      </c>
      <c r="D70" s="61">
        <f t="shared" si="11"/>
        <v>150979972.42048904</v>
      </c>
      <c r="E70" s="61">
        <f t="shared" si="11"/>
        <v>90984116.590000004</v>
      </c>
      <c r="F70" s="61">
        <f t="shared" si="11"/>
        <v>80192807.00999999</v>
      </c>
      <c r="G70" s="61">
        <f t="shared" si="11"/>
        <v>-62579850.990489058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151">
        <v>142772658.00048906</v>
      </c>
      <c r="C73" s="151">
        <v>8207314.419999999</v>
      </c>
      <c r="D73" s="151">
        <v>150979972.42048907</v>
      </c>
      <c r="E73" s="151">
        <v>90984116.590000004</v>
      </c>
      <c r="F73" s="151">
        <v>80192807.00999999</v>
      </c>
      <c r="G73" s="151">
        <v>-62579850.990489051</v>
      </c>
    </row>
    <row r="74" spans="1:7" x14ac:dyDescent="0.3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3">
      <c r="A75" s="120" t="s">
        <v>274</v>
      </c>
      <c r="B75" s="61">
        <f>B73+B74</f>
        <v>142772658.00048906</v>
      </c>
      <c r="C75" s="61">
        <f t="shared" ref="C75:G75" si="12">C73+C74</f>
        <v>8207314.419999999</v>
      </c>
      <c r="D75" s="61">
        <f t="shared" si="12"/>
        <v>150979972.42048907</v>
      </c>
      <c r="E75" s="61">
        <f t="shared" si="12"/>
        <v>90984116.590000004</v>
      </c>
      <c r="F75" s="61">
        <f t="shared" si="12"/>
        <v>80192807.00999999</v>
      </c>
      <c r="G75" s="61">
        <f t="shared" si="12"/>
        <v>-62579850.990489051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4780000.0002999995</v>
      </c>
      <c r="Q6" s="18">
        <f>'Formato 5'!C12</f>
        <v>0</v>
      </c>
      <c r="R6" s="18">
        <f>'Formato 5'!D12</f>
        <v>4780000.0002999995</v>
      </c>
      <c r="S6" s="18">
        <f>'Formato 5'!E12</f>
        <v>2853432.09</v>
      </c>
      <c r="T6" s="18">
        <f>'Formato 5'!F12</f>
        <v>2853432.09</v>
      </c>
      <c r="U6" s="18">
        <f>'Formato 5'!G12</f>
        <v>-1926567.9102999996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5250000.0003999993</v>
      </c>
      <c r="Q7" s="18">
        <f>'Formato 5'!C13</f>
        <v>0</v>
      </c>
      <c r="R7" s="18">
        <f>'Formato 5'!D13</f>
        <v>5250000.0003999993</v>
      </c>
      <c r="S7" s="18">
        <f>'Formato 5'!E13</f>
        <v>3775328.71</v>
      </c>
      <c r="T7" s="18">
        <f>'Formato 5'!F13</f>
        <v>3775328.71</v>
      </c>
      <c r="U7" s="18">
        <f>'Formato 5'!G13</f>
        <v>-1474671.2903999994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2726942.9997890498</v>
      </c>
      <c r="Q8" s="18">
        <f>'Formato 5'!C14</f>
        <v>186764.04999999981</v>
      </c>
      <c r="R8" s="18">
        <f>'Formato 5'!D14</f>
        <v>2913707.0497890497</v>
      </c>
      <c r="S8" s="18">
        <f>'Formato 5'!E14</f>
        <v>275638.36</v>
      </c>
      <c r="T8" s="18">
        <f>'Formato 5'!F14</f>
        <v>275638.36</v>
      </c>
      <c r="U8" s="18">
        <f>'Formato 5'!G14</f>
        <v>-2451304.63978905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129495715</v>
      </c>
      <c r="Q28" s="18">
        <f>'Formato 5'!C34</f>
        <v>0</v>
      </c>
      <c r="R28" s="18">
        <f>'Formato 5'!D34</f>
        <v>129495715</v>
      </c>
      <c r="S28" s="18">
        <f>'Formato 5'!E34</f>
        <v>75539167.060000002</v>
      </c>
      <c r="T28" s="18">
        <f>'Formato 5'!F34</f>
        <v>64747857.479999997</v>
      </c>
      <c r="U28" s="18">
        <f>'Formato 5'!G34</f>
        <v>-64747857.520000003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520000</v>
      </c>
      <c r="Q29" s="18">
        <f>'Formato 5'!C35</f>
        <v>5714951.4399999995</v>
      </c>
      <c r="R29" s="18">
        <f>'Formato 5'!D35</f>
        <v>6234951.4399999995</v>
      </c>
      <c r="S29" s="18">
        <f>'Formato 5'!E35</f>
        <v>6234951.4399999995</v>
      </c>
      <c r="T29" s="18">
        <f>'Formato 5'!F35</f>
        <v>6234951.4399999995</v>
      </c>
      <c r="U29" s="18">
        <f>'Formato 5'!G35</f>
        <v>5714951.4399999995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520000</v>
      </c>
      <c r="Q30" s="18">
        <f>'Formato 5'!C36</f>
        <v>5714951.4399999995</v>
      </c>
      <c r="R30" s="18">
        <f>'Formato 5'!D36</f>
        <v>6234951.4399999995</v>
      </c>
      <c r="S30" s="18">
        <f>'Formato 5'!E36</f>
        <v>6234951.4399999995</v>
      </c>
      <c r="T30" s="18">
        <f>'Formato 5'!F36</f>
        <v>6234951.4399999995</v>
      </c>
      <c r="U30" s="18">
        <f>'Formato 5'!G36</f>
        <v>5714951.4399999995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2305598.9299999997</v>
      </c>
      <c r="R31" s="18">
        <f>'Formato 5'!D37</f>
        <v>2305598.9299999997</v>
      </c>
      <c r="S31" s="18">
        <f>'Formato 5'!E37</f>
        <v>2305598.9299999997</v>
      </c>
      <c r="T31" s="18">
        <f>'Formato 5'!F37</f>
        <v>2305598.9299999997</v>
      </c>
      <c r="U31" s="18">
        <f>'Formato 5'!G37</f>
        <v>2305598.9299999997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2305598.9299999997</v>
      </c>
      <c r="R33" s="18">
        <f>'Formato 5'!D39</f>
        <v>2305598.9299999997</v>
      </c>
      <c r="S33" s="18">
        <f>'Formato 5'!E39</f>
        <v>2305598.9299999997</v>
      </c>
      <c r="T33" s="18">
        <f>'Formato 5'!F39</f>
        <v>2305598.9299999997</v>
      </c>
      <c r="U33" s="18">
        <f>'Formato 5'!G39</f>
        <v>2305598.9299999997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142772658.00048906</v>
      </c>
      <c r="Q34">
        <f>'Formato 5'!C41</f>
        <v>8207314.419999999</v>
      </c>
      <c r="R34">
        <f>'Formato 5'!D41</f>
        <v>150979972.42048904</v>
      </c>
      <c r="S34">
        <f>'Formato 5'!E41</f>
        <v>90984116.590000004</v>
      </c>
      <c r="T34">
        <f>'Formato 5'!F41</f>
        <v>80192807.00999999</v>
      </c>
      <c r="U34">
        <f>'Formato 5'!G41</f>
        <v>-62579850.990489058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142772658.00048906</v>
      </c>
      <c r="Q60">
        <f>'Formato 5'!C73</f>
        <v>8207314.419999999</v>
      </c>
      <c r="R60">
        <f>'Formato 5'!D73</f>
        <v>150979972.42048907</v>
      </c>
      <c r="S60">
        <f>'Formato 5'!E73</f>
        <v>90984116.590000004</v>
      </c>
      <c r="T60">
        <f>'Formato 5'!F73</f>
        <v>80192807.00999999</v>
      </c>
      <c r="U60">
        <f>'Formato 5'!G73</f>
        <v>-62579850.990489051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142772658.00048906</v>
      </c>
      <c r="Q62">
        <f>'Formato 5'!C75</f>
        <v>8207314.419999999</v>
      </c>
      <c r="R62">
        <f>'Formato 5'!D75</f>
        <v>150979972.42048907</v>
      </c>
      <c r="S62">
        <f>'Formato 5'!E75</f>
        <v>90984116.590000004</v>
      </c>
      <c r="T62">
        <f>'Formato 5'!F75</f>
        <v>80192807.00999999</v>
      </c>
      <c r="U62">
        <f>'Formato 5'!G75</f>
        <v>-62579850.990489051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80" zoomScaleNormal="80" zoomScalePageLayoutView="90" workbookViewId="0">
      <selection activeCell="A7" sqref="A7:A8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8" t="s">
        <v>3285</v>
      </c>
      <c r="B1" s="177"/>
      <c r="C1" s="177"/>
      <c r="D1" s="177"/>
      <c r="E1" s="177"/>
      <c r="F1" s="177"/>
      <c r="G1" s="177"/>
    </row>
    <row r="2" spans="1:7" x14ac:dyDescent="0.3">
      <c r="A2" s="181" t="str">
        <f>ENTE_PUBLICO_A</f>
        <v>Sistema para el Desarrollo Integral de la Familia en el Municipio de Leon Guanajuato, Gobierno del Estado de Guanajuato (a)</v>
      </c>
      <c r="B2" s="181"/>
      <c r="C2" s="181"/>
      <c r="D2" s="181"/>
      <c r="E2" s="181"/>
      <c r="F2" s="181"/>
      <c r="G2" s="181"/>
    </row>
    <row r="3" spans="1:7" x14ac:dyDescent="0.3">
      <c r="A3" s="182" t="s">
        <v>277</v>
      </c>
      <c r="B3" s="182"/>
      <c r="C3" s="182"/>
      <c r="D3" s="182"/>
      <c r="E3" s="182"/>
      <c r="F3" s="182"/>
      <c r="G3" s="182"/>
    </row>
    <row r="4" spans="1:7" x14ac:dyDescent="0.3">
      <c r="A4" s="182" t="s">
        <v>278</v>
      </c>
      <c r="B4" s="182"/>
      <c r="C4" s="182"/>
      <c r="D4" s="182"/>
      <c r="E4" s="182"/>
      <c r="F4" s="182"/>
      <c r="G4" s="182"/>
    </row>
    <row r="5" spans="1:7" x14ac:dyDescent="0.3">
      <c r="A5" s="183" t="str">
        <f>TRIMESTRE</f>
        <v>Del 1 de enero al 30 de junio de 2022 (b)</v>
      </c>
      <c r="B5" s="183"/>
      <c r="C5" s="183"/>
      <c r="D5" s="183"/>
      <c r="E5" s="183"/>
      <c r="F5" s="183"/>
      <c r="G5" s="183"/>
    </row>
    <row r="6" spans="1:7" x14ac:dyDescent="0.3">
      <c r="A6" s="175" t="s">
        <v>118</v>
      </c>
      <c r="B6" s="175"/>
      <c r="C6" s="175"/>
      <c r="D6" s="175"/>
      <c r="E6" s="175"/>
      <c r="F6" s="175"/>
      <c r="G6" s="175"/>
    </row>
    <row r="7" spans="1:7" ht="15" customHeight="1" x14ac:dyDescent="0.3">
      <c r="A7" s="179" t="s">
        <v>0</v>
      </c>
      <c r="B7" s="179" t="s">
        <v>279</v>
      </c>
      <c r="C7" s="179"/>
      <c r="D7" s="179"/>
      <c r="E7" s="179"/>
      <c r="F7" s="179"/>
      <c r="G7" s="180" t="s">
        <v>280</v>
      </c>
    </row>
    <row r="8" spans="1:7" ht="28.8" x14ac:dyDescent="0.3">
      <c r="A8" s="17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9"/>
    </row>
    <row r="9" spans="1:7" x14ac:dyDescent="0.3">
      <c r="A9" s="82" t="s">
        <v>285</v>
      </c>
      <c r="B9" s="79">
        <f>SUM(B10,B18,B28,B38,B48,B58,B62,B71,B75)</f>
        <v>142252658</v>
      </c>
      <c r="C9" s="79">
        <f>SUM(C10,C18,C28,C38,C48,C58,C62,C71,C75)</f>
        <v>88204.050000002419</v>
      </c>
      <c r="D9" s="79">
        <f t="shared" ref="D9:G9" si="0">SUM(D10,D18,D28,D38,D48,D58,D62,D71,D75)</f>
        <v>142340862.04999998</v>
      </c>
      <c r="E9" s="79">
        <f t="shared" si="0"/>
        <v>62616058.989999995</v>
      </c>
      <c r="F9" s="79">
        <f t="shared" si="0"/>
        <v>62608392.309999995</v>
      </c>
      <c r="G9" s="79">
        <f t="shared" si="0"/>
        <v>-79724803.059999973</v>
      </c>
    </row>
    <row r="10" spans="1:7" x14ac:dyDescent="0.3">
      <c r="A10" s="83" t="s">
        <v>286</v>
      </c>
      <c r="B10" s="80">
        <f>SUM(B11:B17)</f>
        <v>116894170.27</v>
      </c>
      <c r="C10" s="80">
        <f>SUM(C11:C17)</f>
        <v>0</v>
      </c>
      <c r="D10" s="80">
        <f t="shared" ref="D10:F10" si="1">SUM(D11:D17)</f>
        <v>116894170.26999998</v>
      </c>
      <c r="E10" s="80">
        <f t="shared" si="1"/>
        <v>51976145.850000001</v>
      </c>
      <c r="F10" s="80">
        <f t="shared" si="1"/>
        <v>51976145.850000001</v>
      </c>
      <c r="G10" s="80">
        <f>SUM(G11:G17)</f>
        <v>-64918024.419999987</v>
      </c>
    </row>
    <row r="11" spans="1:7" x14ac:dyDescent="0.3">
      <c r="A11" s="84" t="s">
        <v>287</v>
      </c>
      <c r="B11" s="80">
        <v>76862698.230000004</v>
      </c>
      <c r="C11" s="80">
        <v>-817152.24</v>
      </c>
      <c r="D11" s="80">
        <f>76085545.99-40000</f>
        <v>76045545.989999995</v>
      </c>
      <c r="E11" s="80">
        <v>33791955.219999999</v>
      </c>
      <c r="F11" s="80">
        <v>33791955.219999999</v>
      </c>
      <c r="G11" s="80">
        <f>E11-D11</f>
        <v>-42253590.769999996</v>
      </c>
    </row>
    <row r="12" spans="1:7" x14ac:dyDescent="0.3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ref="G12:G17" si="2">E12-D12</f>
        <v>0</v>
      </c>
    </row>
    <row r="13" spans="1:7" x14ac:dyDescent="0.3">
      <c r="A13" s="84" t="s">
        <v>289</v>
      </c>
      <c r="B13" s="80">
        <v>10632593.609999998</v>
      </c>
      <c r="C13" s="80">
        <v>99152.24</v>
      </c>
      <c r="D13" s="80">
        <v>10731745.849999998</v>
      </c>
      <c r="E13" s="80">
        <v>5357842.79</v>
      </c>
      <c r="F13" s="80">
        <v>5357842.79</v>
      </c>
      <c r="G13" s="80">
        <f t="shared" si="2"/>
        <v>-5373903.0599999977</v>
      </c>
    </row>
    <row r="14" spans="1:7" x14ac:dyDescent="0.3">
      <c r="A14" s="84" t="s">
        <v>290</v>
      </c>
      <c r="B14" s="80">
        <v>19434131.970000003</v>
      </c>
      <c r="C14" s="80">
        <v>0</v>
      </c>
      <c r="D14" s="80">
        <v>19434131.970000003</v>
      </c>
      <c r="E14" s="80">
        <v>8245411.6799999997</v>
      </c>
      <c r="F14" s="80">
        <v>8245411.6799999997</v>
      </c>
      <c r="G14" s="80">
        <f t="shared" si="2"/>
        <v>-11188720.290000003</v>
      </c>
    </row>
    <row r="15" spans="1:7" x14ac:dyDescent="0.3">
      <c r="A15" s="84" t="s">
        <v>291</v>
      </c>
      <c r="B15" s="80">
        <v>9964746.459999999</v>
      </c>
      <c r="C15" s="80">
        <v>718000</v>
      </c>
      <c r="D15" s="80">
        <v>10682746.459999999</v>
      </c>
      <c r="E15" s="80">
        <v>4580936.1600000011</v>
      </c>
      <c r="F15" s="80">
        <v>4580936.1600000011</v>
      </c>
      <c r="G15" s="80">
        <f t="shared" si="2"/>
        <v>-6101810.299999998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3">
      <c r="A18" s="83" t="s">
        <v>294</v>
      </c>
      <c r="B18" s="80">
        <f>SUM(B19:B27)</f>
        <v>5047787.55</v>
      </c>
      <c r="C18" s="80">
        <f>SUM(C19:C27)</f>
        <v>-150113.95999999973</v>
      </c>
      <c r="D18" s="80">
        <f t="shared" ref="D18:F18" si="3">SUM(D19:D27)</f>
        <v>4897673.5900000008</v>
      </c>
      <c r="E18" s="80">
        <f t="shared" si="3"/>
        <v>2594304.6799999997</v>
      </c>
      <c r="F18" s="80">
        <f t="shared" si="3"/>
        <v>2586842</v>
      </c>
      <c r="G18" s="80">
        <f>SUM(G19:G27)</f>
        <v>-2303368.9100000006</v>
      </c>
    </row>
    <row r="19" spans="1:7" x14ac:dyDescent="0.3">
      <c r="A19" s="84" t="s">
        <v>295</v>
      </c>
      <c r="B19" s="80">
        <v>1388603.76</v>
      </c>
      <c r="C19" s="80">
        <f>D19-B19</f>
        <v>-1256.1000000000931</v>
      </c>
      <c r="D19" s="80">
        <v>1387347.66</v>
      </c>
      <c r="E19" s="80">
        <v>695126.11</v>
      </c>
      <c r="F19" s="80">
        <v>695126.11</v>
      </c>
      <c r="G19" s="80">
        <f t="shared" ref="G19:G27" si="4">E19-D19</f>
        <v>-692221.54999999993</v>
      </c>
    </row>
    <row r="20" spans="1:7" x14ac:dyDescent="0.3">
      <c r="A20" s="84" t="s">
        <v>296</v>
      </c>
      <c r="B20" s="80">
        <v>1063999.8800000001</v>
      </c>
      <c r="C20" s="80">
        <f t="shared" ref="C20:C27" si="5">D20-B20</f>
        <v>-115974.54000000004</v>
      </c>
      <c r="D20" s="80">
        <v>948025.34000000008</v>
      </c>
      <c r="E20" s="80">
        <v>754312.24</v>
      </c>
      <c r="F20" s="80">
        <v>754312.24</v>
      </c>
      <c r="G20" s="80">
        <f t="shared" si="4"/>
        <v>-193713.10000000009</v>
      </c>
    </row>
    <row r="21" spans="1:7" x14ac:dyDescent="0.3">
      <c r="A21" s="84" t="s">
        <v>297</v>
      </c>
      <c r="B21" s="80">
        <v>0</v>
      </c>
      <c r="C21" s="80">
        <f t="shared" si="5"/>
        <v>3800</v>
      </c>
      <c r="D21" s="80">
        <v>3800</v>
      </c>
      <c r="E21" s="80">
        <v>2884.0199999999995</v>
      </c>
      <c r="F21" s="80">
        <v>2884.0199999999995</v>
      </c>
      <c r="G21" s="80">
        <f t="shared" si="4"/>
        <v>-915.98000000000047</v>
      </c>
    </row>
    <row r="22" spans="1:7" x14ac:dyDescent="0.3">
      <c r="A22" s="84" t="s">
        <v>298</v>
      </c>
      <c r="B22" s="80">
        <v>532122.44000000006</v>
      </c>
      <c r="C22" s="80">
        <f t="shared" si="5"/>
        <v>10101.300000000279</v>
      </c>
      <c r="D22" s="80">
        <v>542223.74000000034</v>
      </c>
      <c r="E22" s="80">
        <v>340442.5</v>
      </c>
      <c r="F22" s="80">
        <v>340690.5</v>
      </c>
      <c r="G22" s="80">
        <f t="shared" si="4"/>
        <v>-201781.24000000034</v>
      </c>
    </row>
    <row r="23" spans="1:7" x14ac:dyDescent="0.3">
      <c r="A23" s="84" t="s">
        <v>299</v>
      </c>
      <c r="B23" s="80">
        <v>402876.96000000014</v>
      </c>
      <c r="C23" s="80">
        <f t="shared" si="5"/>
        <v>-58693.460000000079</v>
      </c>
      <c r="D23" s="80">
        <v>344183.50000000006</v>
      </c>
      <c r="E23" s="80">
        <v>40663.160000000003</v>
      </c>
      <c r="F23" s="80">
        <v>40663.160000000003</v>
      </c>
      <c r="G23" s="80">
        <f t="shared" si="4"/>
        <v>-303520.34000000008</v>
      </c>
    </row>
    <row r="24" spans="1:7" x14ac:dyDescent="0.3">
      <c r="A24" s="84" t="s">
        <v>300</v>
      </c>
      <c r="B24" s="80">
        <v>1402080.5699999998</v>
      </c>
      <c r="C24" s="80">
        <f t="shared" si="5"/>
        <v>-8499.9999999997672</v>
      </c>
      <c r="D24" s="80">
        <v>1393580.57</v>
      </c>
      <c r="E24" s="80">
        <v>638903.27</v>
      </c>
      <c r="F24" s="80">
        <v>631192.59</v>
      </c>
      <c r="G24" s="80">
        <f t="shared" si="4"/>
        <v>-754677.3</v>
      </c>
    </row>
    <row r="25" spans="1:7" x14ac:dyDescent="0.3">
      <c r="A25" s="84" t="s">
        <v>301</v>
      </c>
      <c r="B25" s="80">
        <v>57919.409999999996</v>
      </c>
      <c r="C25" s="80">
        <f t="shared" si="5"/>
        <v>7421.25</v>
      </c>
      <c r="D25" s="80">
        <v>65340.659999999996</v>
      </c>
      <c r="E25" s="80">
        <v>16201.51</v>
      </c>
      <c r="F25" s="80">
        <v>16201.51</v>
      </c>
      <c r="G25" s="80">
        <f t="shared" si="4"/>
        <v>-49139.149999999994</v>
      </c>
    </row>
    <row r="26" spans="1:7" x14ac:dyDescent="0.3">
      <c r="A26" s="84" t="s">
        <v>302</v>
      </c>
      <c r="B26" s="80"/>
      <c r="C26" s="80">
        <f t="shared" si="5"/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3">
      <c r="A27" s="84" t="s">
        <v>303</v>
      </c>
      <c r="B27" s="80">
        <v>200184.53000000003</v>
      </c>
      <c r="C27" s="80">
        <f t="shared" si="5"/>
        <v>12987.589999999967</v>
      </c>
      <c r="D27" s="80">
        <v>213172.12</v>
      </c>
      <c r="E27" s="80">
        <v>105771.86999999998</v>
      </c>
      <c r="F27" s="80">
        <v>105771.86999999998</v>
      </c>
      <c r="G27" s="80">
        <f t="shared" si="4"/>
        <v>-107400.25000000001</v>
      </c>
    </row>
    <row r="28" spans="1:7" x14ac:dyDescent="0.3">
      <c r="A28" s="83" t="s">
        <v>304</v>
      </c>
      <c r="B28" s="80">
        <f>SUM(B29:B37)</f>
        <v>14341700.179999996</v>
      </c>
      <c r="C28" s="80">
        <f t="shared" ref="C28:G28" si="6">SUM(C29:C37)</f>
        <v>1077078.8600000024</v>
      </c>
      <c r="D28" s="80">
        <f t="shared" si="6"/>
        <v>15418779.039999997</v>
      </c>
      <c r="E28" s="80">
        <f t="shared" si="6"/>
        <v>5893110.1500000004</v>
      </c>
      <c r="F28" s="80">
        <f t="shared" si="6"/>
        <v>5892906.1500000004</v>
      </c>
      <c r="G28" s="80">
        <f t="shared" si="6"/>
        <v>-9525668.8899999969</v>
      </c>
    </row>
    <row r="29" spans="1:7" x14ac:dyDescent="0.3">
      <c r="A29" s="84" t="s">
        <v>305</v>
      </c>
      <c r="B29" s="80">
        <v>1572699.67</v>
      </c>
      <c r="C29" s="150">
        <f>D29-B29</f>
        <v>-25250.000000000233</v>
      </c>
      <c r="D29" s="150">
        <v>1547449.6699999997</v>
      </c>
      <c r="E29" s="150">
        <v>876884.88000000012</v>
      </c>
      <c r="F29" s="150">
        <v>876834.88000000012</v>
      </c>
      <c r="G29" s="80">
        <f t="shared" ref="G29:G37" si="7">E29-D29</f>
        <v>-670564.78999999957</v>
      </c>
    </row>
    <row r="30" spans="1:7" x14ac:dyDescent="0.3">
      <c r="A30" s="84" t="s">
        <v>306</v>
      </c>
      <c r="B30" s="80">
        <v>54999.950000000012</v>
      </c>
      <c r="C30" s="150">
        <f t="shared" ref="C30:C37" si="8">D30-B30</f>
        <v>-1500.0000000000073</v>
      </c>
      <c r="D30" s="150">
        <v>53499.950000000004</v>
      </c>
      <c r="E30" s="150">
        <v>31543.239999999998</v>
      </c>
      <c r="F30" s="150">
        <v>31543.239999999998</v>
      </c>
      <c r="G30" s="80">
        <f t="shared" si="7"/>
        <v>-21956.710000000006</v>
      </c>
    </row>
    <row r="31" spans="1:7" x14ac:dyDescent="0.3">
      <c r="A31" s="84" t="s">
        <v>307</v>
      </c>
      <c r="B31" s="80">
        <v>6583999.839999998</v>
      </c>
      <c r="C31" s="150">
        <f t="shared" si="8"/>
        <v>487024.66000000108</v>
      </c>
      <c r="D31" s="150">
        <v>7071024.4999999991</v>
      </c>
      <c r="E31" s="150">
        <v>2207438.83</v>
      </c>
      <c r="F31" s="150">
        <v>2207438.83</v>
      </c>
      <c r="G31" s="80">
        <f t="shared" si="7"/>
        <v>-4863585.669999999</v>
      </c>
    </row>
    <row r="32" spans="1:7" x14ac:dyDescent="0.3">
      <c r="A32" s="84" t="s">
        <v>308</v>
      </c>
      <c r="B32" s="80">
        <v>343999.93999999994</v>
      </c>
      <c r="C32" s="150">
        <f t="shared" si="8"/>
        <v>-17600</v>
      </c>
      <c r="D32" s="150">
        <v>326399.93999999994</v>
      </c>
      <c r="E32" s="150">
        <v>44664.099999999991</v>
      </c>
      <c r="F32" s="150">
        <v>44664.099999999991</v>
      </c>
      <c r="G32" s="80">
        <f t="shared" si="7"/>
        <v>-281735.83999999997</v>
      </c>
    </row>
    <row r="33" spans="1:7" x14ac:dyDescent="0.3">
      <c r="A33" s="84" t="s">
        <v>309</v>
      </c>
      <c r="B33" s="80">
        <v>1517999.5199999998</v>
      </c>
      <c r="C33" s="150">
        <f t="shared" si="8"/>
        <v>1394349.7100000011</v>
      </c>
      <c r="D33" s="150">
        <v>2912349.2300000009</v>
      </c>
      <c r="E33" s="150">
        <v>1111058.24</v>
      </c>
      <c r="F33" s="150">
        <v>1111058.24</v>
      </c>
      <c r="G33" s="80">
        <f t="shared" si="7"/>
        <v>-1801290.9900000009</v>
      </c>
    </row>
    <row r="34" spans="1:7" x14ac:dyDescent="0.3">
      <c r="A34" s="84" t="s">
        <v>310</v>
      </c>
      <c r="B34" s="80">
        <v>309999.93</v>
      </c>
      <c r="C34" s="150">
        <f t="shared" si="8"/>
        <v>-246318.01</v>
      </c>
      <c r="D34" s="150">
        <v>63681.919999999998</v>
      </c>
      <c r="E34" s="150">
        <v>0</v>
      </c>
      <c r="F34" s="150">
        <v>0</v>
      </c>
      <c r="G34" s="80">
        <f t="shared" si="7"/>
        <v>-63681.919999999998</v>
      </c>
    </row>
    <row r="35" spans="1:7" x14ac:dyDescent="0.3">
      <c r="A35" s="84" t="s">
        <v>311</v>
      </c>
      <c r="B35" s="80">
        <v>249999.87000000002</v>
      </c>
      <c r="C35" s="150">
        <f t="shared" si="8"/>
        <v>12842.809999999969</v>
      </c>
      <c r="D35" s="150">
        <v>262842.68</v>
      </c>
      <c r="E35" s="150">
        <v>163757</v>
      </c>
      <c r="F35" s="150">
        <v>163757</v>
      </c>
      <c r="G35" s="80">
        <f t="shared" si="7"/>
        <v>-99085.68</v>
      </c>
    </row>
    <row r="36" spans="1:7" x14ac:dyDescent="0.3">
      <c r="A36" s="84" t="s">
        <v>312</v>
      </c>
      <c r="B36" s="80">
        <v>952999.93999999971</v>
      </c>
      <c r="C36" s="150">
        <f t="shared" si="8"/>
        <v>7655.910000000149</v>
      </c>
      <c r="D36" s="150">
        <v>960655.84999999986</v>
      </c>
      <c r="E36" s="150">
        <v>360078.71</v>
      </c>
      <c r="F36" s="150">
        <v>360078.71</v>
      </c>
      <c r="G36" s="80">
        <f t="shared" si="7"/>
        <v>-600577.1399999999</v>
      </c>
    </row>
    <row r="37" spans="1:7" x14ac:dyDescent="0.3">
      <c r="A37" s="84" t="s">
        <v>313</v>
      </c>
      <c r="B37" s="80">
        <v>2755001.5199999991</v>
      </c>
      <c r="C37" s="150">
        <f t="shared" si="8"/>
        <v>-534126.21999999974</v>
      </c>
      <c r="D37" s="150">
        <v>2220875.2999999993</v>
      </c>
      <c r="E37" s="150">
        <v>1097685.1500000001</v>
      </c>
      <c r="F37" s="150">
        <v>1097531.1500000001</v>
      </c>
      <c r="G37" s="80">
        <f t="shared" si="7"/>
        <v>-1123190.1499999992</v>
      </c>
    </row>
    <row r="38" spans="1:7" x14ac:dyDescent="0.3">
      <c r="A38" s="83" t="s">
        <v>314</v>
      </c>
      <c r="B38" s="80">
        <f>SUM(B39:B47)</f>
        <v>4950000</v>
      </c>
      <c r="C38" s="80">
        <f t="shared" ref="C38:G38" si="9">SUM(C39:C47)</f>
        <v>-864903.28000000026</v>
      </c>
      <c r="D38" s="80">
        <f t="shared" si="9"/>
        <v>4085096.7199999997</v>
      </c>
      <c r="E38" s="80">
        <f t="shared" si="9"/>
        <v>2103864.15</v>
      </c>
      <c r="F38" s="80">
        <f t="shared" si="9"/>
        <v>2103864.15</v>
      </c>
      <c r="G38" s="80">
        <f t="shared" si="9"/>
        <v>-1981232.5699999998</v>
      </c>
    </row>
    <row r="39" spans="1:7" x14ac:dyDescent="0.3">
      <c r="A39" s="84" t="s">
        <v>315</v>
      </c>
      <c r="B39" s="80"/>
      <c r="C39" s="80">
        <v>0</v>
      </c>
      <c r="D39" s="80"/>
      <c r="E39" s="80"/>
      <c r="F39" s="80"/>
      <c r="G39" s="80">
        <v>0</v>
      </c>
    </row>
    <row r="40" spans="1:7" x14ac:dyDescent="0.3">
      <c r="A40" s="84" t="s">
        <v>316</v>
      </c>
      <c r="B40" s="80"/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3">
      <c r="A41" s="84" t="s">
        <v>317</v>
      </c>
      <c r="B41" s="80"/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3">
      <c r="A42" s="84" t="s">
        <v>318</v>
      </c>
      <c r="B42" s="80">
        <v>4950000</v>
      </c>
      <c r="C42" s="80">
        <f>D42-B42</f>
        <v>-864903.28000000026</v>
      </c>
      <c r="D42" s="80">
        <v>4085096.7199999997</v>
      </c>
      <c r="E42" s="80">
        <v>2103864.15</v>
      </c>
      <c r="F42" s="80">
        <v>2103864.15</v>
      </c>
      <c r="G42" s="80">
        <f t="shared" ref="G42" si="10">E42-D42</f>
        <v>-1981232.5699999998</v>
      </c>
    </row>
    <row r="43" spans="1:7" x14ac:dyDescent="0.3">
      <c r="A43" s="84" t="s">
        <v>319</v>
      </c>
      <c r="B43" s="80"/>
      <c r="C43" s="80">
        <v>0</v>
      </c>
      <c r="D43" s="80">
        <v>0</v>
      </c>
      <c r="E43" s="80">
        <v>0</v>
      </c>
      <c r="F43" s="80">
        <v>0</v>
      </c>
      <c r="G43" s="80">
        <v>0</v>
      </c>
    </row>
    <row r="44" spans="1:7" x14ac:dyDescent="0.3">
      <c r="A44" s="84" t="s">
        <v>320</v>
      </c>
      <c r="B44" s="80"/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3">
      <c r="A45" s="84" t="s">
        <v>321</v>
      </c>
      <c r="B45" s="80"/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3">
      <c r="A46" s="84" t="s">
        <v>322</v>
      </c>
      <c r="B46" s="80"/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3">
      <c r="A47" s="84" t="s">
        <v>323</v>
      </c>
      <c r="B47" s="80"/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3">
      <c r="A48" s="83" t="s">
        <v>324</v>
      </c>
      <c r="B48" s="80">
        <f>SUM(B49:B57)</f>
        <v>1019000</v>
      </c>
      <c r="C48" s="80">
        <f t="shared" ref="C48:G48" si="11">SUM(C49:C57)</f>
        <v>26142.429999999982</v>
      </c>
      <c r="D48" s="80">
        <f t="shared" si="11"/>
        <v>1045142.4299999999</v>
      </c>
      <c r="E48" s="80">
        <f t="shared" si="11"/>
        <v>48634.160000000033</v>
      </c>
      <c r="F48" s="80">
        <f t="shared" si="11"/>
        <v>48634.160000000033</v>
      </c>
      <c r="G48" s="80">
        <f t="shared" si="11"/>
        <v>-996508.2699999999</v>
      </c>
    </row>
    <row r="49" spans="1:7" x14ac:dyDescent="0.3">
      <c r="A49" s="84" t="s">
        <v>325</v>
      </c>
      <c r="B49" s="80">
        <v>19000</v>
      </c>
      <c r="C49" s="80">
        <f t="shared" ref="C49:C52" si="12">D49-B49</f>
        <v>18225.479999999981</v>
      </c>
      <c r="D49" s="80">
        <v>37225.479999999981</v>
      </c>
      <c r="E49" s="80">
        <v>41152.160000000033</v>
      </c>
      <c r="F49" s="80">
        <v>41152.160000000033</v>
      </c>
      <c r="G49" s="80">
        <f t="shared" ref="G49:G52" si="13">E49-D49</f>
        <v>3926.6800000000512</v>
      </c>
    </row>
    <row r="50" spans="1:7" x14ac:dyDescent="0.3">
      <c r="A50" s="84" t="s">
        <v>326</v>
      </c>
      <c r="B50" s="80">
        <v>0</v>
      </c>
      <c r="C50" s="80">
        <f t="shared" si="12"/>
        <v>0</v>
      </c>
      <c r="D50" s="80">
        <v>0</v>
      </c>
      <c r="E50" s="80">
        <v>0</v>
      </c>
      <c r="F50" s="80">
        <v>0</v>
      </c>
      <c r="G50" s="80">
        <f t="shared" si="13"/>
        <v>0</v>
      </c>
    </row>
    <row r="51" spans="1:7" x14ac:dyDescent="0.3">
      <c r="A51" s="84" t="s">
        <v>327</v>
      </c>
      <c r="B51" s="80">
        <v>0</v>
      </c>
      <c r="C51" s="80">
        <f t="shared" si="12"/>
        <v>7916.95</v>
      </c>
      <c r="D51" s="80">
        <v>7916.95</v>
      </c>
      <c r="E51" s="80">
        <v>7482</v>
      </c>
      <c r="F51" s="80">
        <v>7482</v>
      </c>
      <c r="G51" s="80">
        <f t="shared" si="13"/>
        <v>-434.94999999999982</v>
      </c>
    </row>
    <row r="52" spans="1:7" x14ac:dyDescent="0.3">
      <c r="A52" s="84" t="s">
        <v>328</v>
      </c>
      <c r="B52" s="80">
        <v>1000000</v>
      </c>
      <c r="C52" s="80">
        <f t="shared" si="12"/>
        <v>0</v>
      </c>
      <c r="D52" s="80">
        <v>1000000</v>
      </c>
      <c r="E52" s="80">
        <v>0</v>
      </c>
      <c r="F52" s="80">
        <v>0</v>
      </c>
      <c r="G52" s="80">
        <f t="shared" si="13"/>
        <v>-1000000</v>
      </c>
    </row>
    <row r="53" spans="1:7" x14ac:dyDescent="0.3">
      <c r="A53" s="84" t="s">
        <v>329</v>
      </c>
      <c r="B53" s="80"/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3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</row>
    <row r="55" spans="1:7" x14ac:dyDescent="0.3">
      <c r="A55" s="84" t="s">
        <v>331</v>
      </c>
      <c r="B55" s="80"/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3">
      <c r="A56" s="84" t="s">
        <v>332</v>
      </c>
      <c r="B56" s="80"/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3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</row>
    <row r="58" spans="1:7" x14ac:dyDescent="0.3">
      <c r="A58" s="83" t="s">
        <v>334</v>
      </c>
      <c r="B58" s="80">
        <f>SUM(B59:B61)</f>
        <v>0</v>
      </c>
      <c r="C58" s="80">
        <f t="shared" ref="C58:G58" si="14">SUM(C59:C61)</f>
        <v>0</v>
      </c>
      <c r="D58" s="80">
        <f t="shared" si="14"/>
        <v>0</v>
      </c>
      <c r="E58" s="80">
        <f t="shared" si="14"/>
        <v>0</v>
      </c>
      <c r="F58" s="80">
        <f t="shared" si="14"/>
        <v>0</v>
      </c>
      <c r="G58" s="80">
        <f t="shared" si="14"/>
        <v>0</v>
      </c>
    </row>
    <row r="59" spans="1:7" x14ac:dyDescent="0.3">
      <c r="A59" s="84" t="s">
        <v>335</v>
      </c>
      <c r="B59" s="80">
        <v>0</v>
      </c>
      <c r="C59" s="80">
        <f t="shared" ref="C59:C61" si="15">D59-B59</f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3">
      <c r="A60" s="84" t="s">
        <v>336</v>
      </c>
      <c r="B60" s="80">
        <v>0</v>
      </c>
      <c r="C60" s="80">
        <f t="shared" si="15"/>
        <v>0</v>
      </c>
      <c r="D60" s="80">
        <v>0</v>
      </c>
      <c r="E60" s="80">
        <v>0</v>
      </c>
      <c r="F60" s="80">
        <v>0</v>
      </c>
      <c r="G60" s="80">
        <f t="shared" ref="G60:G61" si="16">D60-E60</f>
        <v>0</v>
      </c>
    </row>
    <row r="61" spans="1:7" x14ac:dyDescent="0.3">
      <c r="A61" s="84" t="s">
        <v>337</v>
      </c>
      <c r="B61" s="80">
        <v>0</v>
      </c>
      <c r="C61" s="80">
        <f t="shared" si="15"/>
        <v>0</v>
      </c>
      <c r="D61" s="80">
        <v>0</v>
      </c>
      <c r="E61" s="80">
        <v>0</v>
      </c>
      <c r="F61" s="80">
        <v>0</v>
      </c>
      <c r="G61" s="80">
        <f t="shared" si="16"/>
        <v>0</v>
      </c>
    </row>
    <row r="62" spans="1:7" x14ac:dyDescent="0.3">
      <c r="A62" s="83" t="s">
        <v>338</v>
      </c>
      <c r="B62" s="80">
        <f>SUM(B63:B67,B69:B70)</f>
        <v>0</v>
      </c>
      <c r="C62" s="80">
        <f t="shared" ref="C62:G62" si="17">SUM(C63:C67,C69:C70)</f>
        <v>0</v>
      </c>
      <c r="D62" s="80">
        <f t="shared" si="17"/>
        <v>0</v>
      </c>
      <c r="E62" s="80">
        <f t="shared" si="17"/>
        <v>0</v>
      </c>
      <c r="F62" s="80">
        <f t="shared" si="17"/>
        <v>0</v>
      </c>
      <c r="G62" s="80">
        <f t="shared" si="17"/>
        <v>0</v>
      </c>
    </row>
    <row r="63" spans="1:7" x14ac:dyDescent="0.3">
      <c r="A63" s="84" t="s">
        <v>339</v>
      </c>
      <c r="B63" s="80">
        <v>0</v>
      </c>
      <c r="C63" s="80">
        <f t="shared" ref="C63:C70" si="18">D63-B63</f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3">
      <c r="A64" s="84" t="s">
        <v>340</v>
      </c>
      <c r="B64" s="80">
        <v>0</v>
      </c>
      <c r="C64" s="80">
        <f t="shared" si="18"/>
        <v>0</v>
      </c>
      <c r="D64" s="80">
        <v>0</v>
      </c>
      <c r="E64" s="80">
        <v>0</v>
      </c>
      <c r="F64" s="80">
        <v>0</v>
      </c>
      <c r="G64" s="80">
        <f t="shared" ref="G64:G70" si="19">D64-E64</f>
        <v>0</v>
      </c>
    </row>
    <row r="65" spans="1:7" x14ac:dyDescent="0.3">
      <c r="A65" s="84" t="s">
        <v>341</v>
      </c>
      <c r="B65" s="80">
        <v>0</v>
      </c>
      <c r="C65" s="80">
        <f t="shared" si="18"/>
        <v>0</v>
      </c>
      <c r="D65" s="80">
        <v>0</v>
      </c>
      <c r="E65" s="80">
        <v>0</v>
      </c>
      <c r="F65" s="80">
        <v>0</v>
      </c>
      <c r="G65" s="80">
        <f t="shared" si="19"/>
        <v>0</v>
      </c>
    </row>
    <row r="66" spans="1:7" x14ac:dyDescent="0.3">
      <c r="A66" s="84" t="s">
        <v>342</v>
      </c>
      <c r="B66" s="80">
        <v>0</v>
      </c>
      <c r="C66" s="80">
        <f t="shared" si="18"/>
        <v>0</v>
      </c>
      <c r="D66" s="80">
        <v>0</v>
      </c>
      <c r="E66" s="80">
        <v>0</v>
      </c>
      <c r="F66" s="80">
        <v>0</v>
      </c>
      <c r="G66" s="80">
        <f t="shared" si="19"/>
        <v>0</v>
      </c>
    </row>
    <row r="67" spans="1:7" x14ac:dyDescent="0.3">
      <c r="A67" s="84" t="s">
        <v>343</v>
      </c>
      <c r="B67" s="80">
        <v>0</v>
      </c>
      <c r="C67" s="80">
        <f t="shared" si="18"/>
        <v>0</v>
      </c>
      <c r="D67" s="80">
        <v>0</v>
      </c>
      <c r="E67" s="80">
        <v>0</v>
      </c>
      <c r="F67" s="80">
        <v>0</v>
      </c>
      <c r="G67" s="80">
        <f t="shared" si="19"/>
        <v>0</v>
      </c>
    </row>
    <row r="68" spans="1:7" x14ac:dyDescent="0.3">
      <c r="A68" s="84" t="s">
        <v>3301</v>
      </c>
      <c r="B68" s="80">
        <v>0</v>
      </c>
      <c r="C68" s="80">
        <f t="shared" si="18"/>
        <v>0</v>
      </c>
      <c r="D68" s="80">
        <v>0</v>
      </c>
      <c r="E68" s="80">
        <v>0</v>
      </c>
      <c r="F68" s="80">
        <v>0</v>
      </c>
      <c r="G68" s="80">
        <f t="shared" si="19"/>
        <v>0</v>
      </c>
    </row>
    <row r="69" spans="1:7" x14ac:dyDescent="0.3">
      <c r="A69" s="84" t="s">
        <v>345</v>
      </c>
      <c r="B69" s="80">
        <v>0</v>
      </c>
      <c r="C69" s="80">
        <f t="shared" si="18"/>
        <v>0</v>
      </c>
      <c r="D69" s="80">
        <v>0</v>
      </c>
      <c r="E69" s="80">
        <v>0</v>
      </c>
      <c r="F69" s="80">
        <v>0</v>
      </c>
      <c r="G69" s="80">
        <f t="shared" si="19"/>
        <v>0</v>
      </c>
    </row>
    <row r="70" spans="1:7" x14ac:dyDescent="0.3">
      <c r="A70" s="84" t="s">
        <v>346</v>
      </c>
      <c r="B70" s="80">
        <v>0</v>
      </c>
      <c r="C70" s="80">
        <f t="shared" si="18"/>
        <v>0</v>
      </c>
      <c r="D70" s="80">
        <v>0</v>
      </c>
      <c r="E70" s="80">
        <v>0</v>
      </c>
      <c r="F70" s="80">
        <v>0</v>
      </c>
      <c r="G70" s="80">
        <f t="shared" si="19"/>
        <v>0</v>
      </c>
    </row>
    <row r="71" spans="1:7" x14ac:dyDescent="0.3">
      <c r="A71" s="83" t="s">
        <v>347</v>
      </c>
      <c r="B71" s="80">
        <f>SUM(B72:B74)</f>
        <v>0</v>
      </c>
      <c r="C71" s="80">
        <f t="shared" ref="C71:G71" si="20">SUM(C72:C74)</f>
        <v>0</v>
      </c>
      <c r="D71" s="80">
        <f t="shared" si="20"/>
        <v>0</v>
      </c>
      <c r="E71" s="80">
        <f t="shared" si="20"/>
        <v>0</v>
      </c>
      <c r="F71" s="80">
        <f t="shared" si="20"/>
        <v>0</v>
      </c>
      <c r="G71" s="80">
        <f t="shared" si="20"/>
        <v>0</v>
      </c>
    </row>
    <row r="72" spans="1:7" x14ac:dyDescent="0.3">
      <c r="A72" s="84" t="s">
        <v>348</v>
      </c>
      <c r="B72" s="80">
        <v>0</v>
      </c>
      <c r="C72" s="80">
        <f t="shared" ref="C72:C74" si="21">D72-B72</f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3">
      <c r="A73" s="84" t="s">
        <v>349</v>
      </c>
      <c r="B73" s="80">
        <v>0</v>
      </c>
      <c r="C73" s="80">
        <f t="shared" si="21"/>
        <v>0</v>
      </c>
      <c r="D73" s="80">
        <v>0</v>
      </c>
      <c r="E73" s="80">
        <v>0</v>
      </c>
      <c r="F73" s="80">
        <v>0</v>
      </c>
      <c r="G73" s="80">
        <f t="shared" ref="G73:G74" si="22">D73-E73</f>
        <v>0</v>
      </c>
    </row>
    <row r="74" spans="1:7" x14ac:dyDescent="0.3">
      <c r="A74" s="84" t="s">
        <v>350</v>
      </c>
      <c r="B74" s="80">
        <v>0</v>
      </c>
      <c r="C74" s="80">
        <f t="shared" si="21"/>
        <v>0</v>
      </c>
      <c r="D74" s="80">
        <v>0</v>
      </c>
      <c r="E74" s="80">
        <v>0</v>
      </c>
      <c r="F74" s="80">
        <v>0</v>
      </c>
      <c r="G74" s="80">
        <f t="shared" si="22"/>
        <v>0</v>
      </c>
    </row>
    <row r="75" spans="1:7" x14ac:dyDescent="0.3">
      <c r="A75" s="83" t="s">
        <v>351</v>
      </c>
      <c r="B75" s="80">
        <f>SUM(B76:B82)</f>
        <v>0</v>
      </c>
      <c r="C75" s="80">
        <f t="shared" ref="C75:G75" si="23">SUM(C76:C82)</f>
        <v>0</v>
      </c>
      <c r="D75" s="80">
        <f t="shared" si="23"/>
        <v>0</v>
      </c>
      <c r="E75" s="80">
        <f t="shared" si="23"/>
        <v>0</v>
      </c>
      <c r="F75" s="80">
        <f t="shared" si="23"/>
        <v>0</v>
      </c>
      <c r="G75" s="80">
        <f t="shared" si="23"/>
        <v>0</v>
      </c>
    </row>
    <row r="76" spans="1:7" x14ac:dyDescent="0.3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3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3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3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3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3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ref="G81:G82" si="24">D81-E81</f>
        <v>0</v>
      </c>
    </row>
    <row r="82" spans="1:7" x14ac:dyDescent="0.3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24"/>
        <v>0</v>
      </c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520000</v>
      </c>
      <c r="C84" s="79">
        <f t="shared" ref="C84:G84" si="25">SUM(C85,C93,C103,C113,C123,C133,C137,C146,C150)</f>
        <v>8119110.3699999992</v>
      </c>
      <c r="D84" s="79">
        <f t="shared" si="25"/>
        <v>8639110.3699999992</v>
      </c>
      <c r="E84" s="79">
        <f t="shared" si="25"/>
        <v>2972861.59</v>
      </c>
      <c r="F84" s="79">
        <f t="shared" si="25"/>
        <v>2972613.59</v>
      </c>
      <c r="G84" s="79">
        <f t="shared" si="25"/>
        <v>-5666248.7799999993</v>
      </c>
    </row>
    <row r="85" spans="1:7" x14ac:dyDescent="0.3">
      <c r="A85" s="83" t="s">
        <v>286</v>
      </c>
      <c r="B85" s="80">
        <f>SUM(B86:B92)</f>
        <v>0</v>
      </c>
      <c r="C85" s="80">
        <f t="shared" ref="C85:G85" si="26">SUM(C86:C92)</f>
        <v>559597</v>
      </c>
      <c r="D85" s="80">
        <f t="shared" si="26"/>
        <v>559597</v>
      </c>
      <c r="E85" s="80">
        <f t="shared" si="26"/>
        <v>159491.11999999997</v>
      </c>
      <c r="F85" s="80">
        <f t="shared" si="26"/>
        <v>159491.11999999997</v>
      </c>
      <c r="G85" s="80">
        <f t="shared" si="26"/>
        <v>-400105.87999999995</v>
      </c>
    </row>
    <row r="86" spans="1:7" x14ac:dyDescent="0.3">
      <c r="A86" s="84" t="s">
        <v>287</v>
      </c>
      <c r="B86" s="80">
        <v>0</v>
      </c>
      <c r="C86" s="80">
        <v>254440.72</v>
      </c>
      <c r="D86" s="80">
        <v>254440.72</v>
      </c>
      <c r="E86" s="80">
        <v>87773.51</v>
      </c>
      <c r="F86" s="80">
        <v>87773.51</v>
      </c>
      <c r="G86" s="80">
        <f t="shared" ref="G86:G92" si="27">E86-D86</f>
        <v>-166667.21000000002</v>
      </c>
    </row>
    <row r="87" spans="1:7" x14ac:dyDescent="0.3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si="27"/>
        <v>0</v>
      </c>
    </row>
    <row r="88" spans="1:7" x14ac:dyDescent="0.3">
      <c r="A88" s="84" t="s">
        <v>289</v>
      </c>
      <c r="B88" s="80">
        <v>0</v>
      </c>
      <c r="C88" s="80">
        <v>14000</v>
      </c>
      <c r="D88" s="80">
        <v>14000</v>
      </c>
      <c r="E88" s="80">
        <v>12567.79</v>
      </c>
      <c r="F88" s="80">
        <v>12567.79</v>
      </c>
      <c r="G88" s="80">
        <f t="shared" si="27"/>
        <v>-1432.2099999999991</v>
      </c>
    </row>
    <row r="89" spans="1:7" x14ac:dyDescent="0.3">
      <c r="A89" s="84" t="s">
        <v>290</v>
      </c>
      <c r="B89" s="80">
        <v>0</v>
      </c>
      <c r="C89" s="80">
        <v>276356.27999999997</v>
      </c>
      <c r="D89" s="80">
        <v>276356.27999999997</v>
      </c>
      <c r="E89" s="80">
        <v>50944.99</v>
      </c>
      <c r="F89" s="80">
        <v>50944.99</v>
      </c>
      <c r="G89" s="80">
        <f t="shared" si="27"/>
        <v>-225411.28999999998</v>
      </c>
    </row>
    <row r="90" spans="1:7" x14ac:dyDescent="0.3">
      <c r="A90" s="84" t="s">
        <v>291</v>
      </c>
      <c r="B90" s="80">
        <v>0</v>
      </c>
      <c r="C90" s="80">
        <v>14800</v>
      </c>
      <c r="D90" s="80">
        <v>14800</v>
      </c>
      <c r="E90" s="80">
        <v>8204.83</v>
      </c>
      <c r="F90" s="80">
        <v>8204.83</v>
      </c>
      <c r="G90" s="80">
        <f t="shared" si="27"/>
        <v>-6595.17</v>
      </c>
    </row>
    <row r="91" spans="1:7" x14ac:dyDescent="0.3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7"/>
        <v>0</v>
      </c>
    </row>
    <row r="92" spans="1:7" x14ac:dyDescent="0.3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7"/>
        <v>0</v>
      </c>
    </row>
    <row r="93" spans="1:7" x14ac:dyDescent="0.3">
      <c r="A93" s="83" t="s">
        <v>294</v>
      </c>
      <c r="B93" s="80">
        <v>0</v>
      </c>
      <c r="C93" s="80">
        <f>C94+C95+C96+C97+C98+C99+C100+C101+C102</f>
        <v>414120</v>
      </c>
      <c r="D93" s="80">
        <f>D94+D95+D96+D97+D98+D99+D100+D101+D102</f>
        <v>414120</v>
      </c>
      <c r="E93" s="80">
        <f>E94+E95+E96+E97+E98+E99+E100+E101+E102</f>
        <v>66367.11</v>
      </c>
      <c r="F93" s="80">
        <f>F94+F95+F96+F97+F98+F99+F100+F101+F102</f>
        <v>66119.11</v>
      </c>
      <c r="G93" s="80">
        <f>G94+G95+G96+G97+G98+G99+G100+G101+G102</f>
        <v>-347752.88999999996</v>
      </c>
    </row>
    <row r="94" spans="1:7" x14ac:dyDescent="0.3">
      <c r="A94" s="84" t="s">
        <v>295</v>
      </c>
      <c r="B94" s="80">
        <v>0</v>
      </c>
      <c r="C94" s="80">
        <v>23928.11</v>
      </c>
      <c r="D94" s="80">
        <v>23928.11</v>
      </c>
      <c r="E94" s="80">
        <v>22734.66</v>
      </c>
      <c r="F94" s="80">
        <v>22734.66</v>
      </c>
      <c r="G94" s="80">
        <f t="shared" ref="G94:G102" si="28">E94-D94</f>
        <v>-1193.4500000000007</v>
      </c>
    </row>
    <row r="95" spans="1:7" x14ac:dyDescent="0.3">
      <c r="A95" s="84" t="s">
        <v>296</v>
      </c>
      <c r="B95" s="80">
        <v>0</v>
      </c>
      <c r="C95" s="80">
        <v>369427.16</v>
      </c>
      <c r="D95" s="80">
        <v>369427.16</v>
      </c>
      <c r="E95" s="80">
        <v>23115.72</v>
      </c>
      <c r="F95" s="80">
        <v>23115.72</v>
      </c>
      <c r="G95" s="80">
        <f t="shared" si="28"/>
        <v>-346311.43999999994</v>
      </c>
    </row>
    <row r="96" spans="1:7" x14ac:dyDescent="0.3">
      <c r="A96" s="84" t="s">
        <v>297</v>
      </c>
      <c r="B96" s="80">
        <v>0</v>
      </c>
      <c r="C96" s="80">
        <v>0</v>
      </c>
      <c r="D96" s="80"/>
      <c r="E96" s="80"/>
      <c r="F96" s="80"/>
      <c r="G96" s="80">
        <f t="shared" si="28"/>
        <v>0</v>
      </c>
    </row>
    <row r="97" spans="1:7" x14ac:dyDescent="0.3">
      <c r="A97" s="84" t="s">
        <v>298</v>
      </c>
      <c r="B97" s="80">
        <v>0</v>
      </c>
      <c r="C97" s="80">
        <v>16068.2</v>
      </c>
      <c r="D97" s="80">
        <v>16068.2</v>
      </c>
      <c r="E97" s="80">
        <v>15820.199999999999</v>
      </c>
      <c r="F97" s="80">
        <v>15572.2</v>
      </c>
      <c r="G97" s="80">
        <f t="shared" si="28"/>
        <v>-248.00000000000182</v>
      </c>
    </row>
    <row r="98" spans="1:7" x14ac:dyDescent="0.3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8"/>
        <v>0</v>
      </c>
    </row>
    <row r="99" spans="1:7" x14ac:dyDescent="0.3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8"/>
        <v>0</v>
      </c>
    </row>
    <row r="100" spans="1:7" x14ac:dyDescent="0.3">
      <c r="A100" s="84" t="s">
        <v>301</v>
      </c>
      <c r="B100" s="80">
        <v>0</v>
      </c>
      <c r="C100" s="80">
        <v>2876.4</v>
      </c>
      <c r="D100" s="80">
        <v>2876.4</v>
      </c>
      <c r="E100" s="80">
        <v>2876.4</v>
      </c>
      <c r="F100" s="80">
        <v>2876.4</v>
      </c>
      <c r="G100" s="80">
        <f t="shared" si="28"/>
        <v>0</v>
      </c>
    </row>
    <row r="101" spans="1:7" x14ac:dyDescent="0.3">
      <c r="A101" s="84" t="s">
        <v>302</v>
      </c>
      <c r="B101" s="80">
        <v>0</v>
      </c>
      <c r="C101" s="80">
        <v>0</v>
      </c>
      <c r="D101" s="80"/>
      <c r="E101" s="80"/>
      <c r="F101" s="80"/>
      <c r="G101" s="80">
        <f t="shared" si="28"/>
        <v>0</v>
      </c>
    </row>
    <row r="102" spans="1:7" x14ac:dyDescent="0.3">
      <c r="A102" s="84" t="s">
        <v>303</v>
      </c>
      <c r="B102" s="80">
        <v>0</v>
      </c>
      <c r="C102" s="80">
        <v>1820.13</v>
      </c>
      <c r="D102" s="80">
        <v>1820.13</v>
      </c>
      <c r="E102" s="80">
        <v>1820.13</v>
      </c>
      <c r="F102" s="80">
        <v>1820.13</v>
      </c>
      <c r="G102" s="80">
        <f t="shared" si="28"/>
        <v>0</v>
      </c>
    </row>
    <row r="103" spans="1:7" x14ac:dyDescent="0.3">
      <c r="A103" s="83" t="s">
        <v>304</v>
      </c>
      <c r="B103" s="80">
        <f>SUM(B104:B112)</f>
        <v>0</v>
      </c>
      <c r="C103" s="80">
        <f>SUM(C104:C112)</f>
        <v>971438.92999999993</v>
      </c>
      <c r="D103" s="80">
        <f t="shared" ref="D103:G103" si="29">SUM(D104:D112)</f>
        <v>971438.92999999993</v>
      </c>
      <c r="E103" s="80">
        <f t="shared" si="29"/>
        <v>104125.28000000001</v>
      </c>
      <c r="F103" s="80">
        <f t="shared" si="29"/>
        <v>104125.28000000001</v>
      </c>
      <c r="G103" s="80">
        <f t="shared" si="29"/>
        <v>-867313.65</v>
      </c>
    </row>
    <row r="104" spans="1:7" x14ac:dyDescent="0.3">
      <c r="A104" s="84" t="s">
        <v>305</v>
      </c>
      <c r="B104" s="80">
        <v>0</v>
      </c>
      <c r="C104" s="80">
        <v>447498.93</v>
      </c>
      <c r="D104" s="80">
        <v>447498.93</v>
      </c>
      <c r="E104" s="80">
        <v>31035.99</v>
      </c>
      <c r="F104" s="80">
        <v>31035.99</v>
      </c>
      <c r="G104" s="80">
        <f t="shared" ref="G104:G112" si="30">E104-D104</f>
        <v>-416462.94</v>
      </c>
    </row>
    <row r="105" spans="1:7" x14ac:dyDescent="0.3">
      <c r="A105" s="84" t="s">
        <v>306</v>
      </c>
      <c r="B105" s="80">
        <v>0</v>
      </c>
      <c r="C105" s="80"/>
      <c r="D105" s="80"/>
      <c r="E105" s="80"/>
      <c r="F105" s="80"/>
      <c r="G105" s="80">
        <f t="shared" si="30"/>
        <v>0</v>
      </c>
    </row>
    <row r="106" spans="1:7" x14ac:dyDescent="0.3">
      <c r="A106" s="84" t="s">
        <v>307</v>
      </c>
      <c r="B106" s="80">
        <v>0</v>
      </c>
      <c r="C106" s="80">
        <v>459180</v>
      </c>
      <c r="D106" s="80">
        <v>459180</v>
      </c>
      <c r="E106" s="80">
        <v>28696.080000000002</v>
      </c>
      <c r="F106" s="80">
        <v>28696.080000000002</v>
      </c>
      <c r="G106" s="80">
        <f t="shared" si="30"/>
        <v>-430483.92</v>
      </c>
    </row>
    <row r="107" spans="1:7" x14ac:dyDescent="0.3">
      <c r="A107" s="84" t="s">
        <v>308</v>
      </c>
      <c r="B107" s="80">
        <v>0</v>
      </c>
      <c r="C107" s="80">
        <v>23200</v>
      </c>
      <c r="D107" s="80">
        <v>23200</v>
      </c>
      <c r="E107" s="80">
        <v>23200</v>
      </c>
      <c r="F107" s="80">
        <v>23200</v>
      </c>
      <c r="G107" s="80">
        <f t="shared" si="30"/>
        <v>0</v>
      </c>
    </row>
    <row r="108" spans="1:7" x14ac:dyDescent="0.3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30"/>
        <v>0</v>
      </c>
    </row>
    <row r="109" spans="1:7" x14ac:dyDescent="0.3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30"/>
        <v>0</v>
      </c>
    </row>
    <row r="110" spans="1:7" x14ac:dyDescent="0.3">
      <c r="A110" s="84" t="s">
        <v>311</v>
      </c>
      <c r="B110" s="80">
        <v>0</v>
      </c>
      <c r="C110" s="80">
        <v>0</v>
      </c>
      <c r="D110" s="80"/>
      <c r="E110" s="80"/>
      <c r="F110" s="80"/>
      <c r="G110" s="80">
        <f t="shared" si="30"/>
        <v>0</v>
      </c>
    </row>
    <row r="111" spans="1:7" x14ac:dyDescent="0.3">
      <c r="A111" s="84" t="s">
        <v>312</v>
      </c>
      <c r="B111" s="80">
        <v>0</v>
      </c>
      <c r="C111" s="80">
        <v>18560</v>
      </c>
      <c r="D111" s="80">
        <v>18560</v>
      </c>
      <c r="E111" s="80">
        <v>18560</v>
      </c>
      <c r="F111" s="80">
        <v>18560</v>
      </c>
      <c r="G111" s="80">
        <f t="shared" si="30"/>
        <v>0</v>
      </c>
    </row>
    <row r="112" spans="1:7" x14ac:dyDescent="0.3">
      <c r="A112" s="84" t="s">
        <v>313</v>
      </c>
      <c r="B112" s="80">
        <v>0</v>
      </c>
      <c r="C112" s="80">
        <v>23000</v>
      </c>
      <c r="D112" s="80">
        <v>23000</v>
      </c>
      <c r="E112" s="80">
        <v>2633.21</v>
      </c>
      <c r="F112" s="80">
        <v>2633.21</v>
      </c>
      <c r="G112" s="80">
        <f t="shared" si="30"/>
        <v>-20366.79</v>
      </c>
    </row>
    <row r="113" spans="1:7" x14ac:dyDescent="0.3">
      <c r="A113" s="83" t="s">
        <v>314</v>
      </c>
      <c r="B113" s="80">
        <f>SUM(B114:B122)</f>
        <v>520000</v>
      </c>
      <c r="C113" s="80">
        <f t="shared" ref="C113:G113" si="31">SUM(C114:C122)</f>
        <v>3200000</v>
      </c>
      <c r="D113" s="80">
        <f t="shared" si="31"/>
        <v>3720000</v>
      </c>
      <c r="E113" s="80">
        <f t="shared" si="31"/>
        <v>150000</v>
      </c>
      <c r="F113" s="80">
        <f t="shared" si="31"/>
        <v>150000</v>
      </c>
      <c r="G113" s="80">
        <f t="shared" si="31"/>
        <v>-3570000</v>
      </c>
    </row>
    <row r="114" spans="1:7" x14ac:dyDescent="0.3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 t="shared" ref="G114:G123" si="32">E114-D114</f>
        <v>0</v>
      </c>
    </row>
    <row r="115" spans="1:7" x14ac:dyDescent="0.3">
      <c r="A115" s="84" t="s">
        <v>316</v>
      </c>
      <c r="B115" s="80">
        <v>0</v>
      </c>
      <c r="C115" s="80">
        <v>150000</v>
      </c>
      <c r="D115" s="80">
        <v>150000</v>
      </c>
      <c r="E115" s="80">
        <v>150000</v>
      </c>
      <c r="F115" s="80">
        <v>150000</v>
      </c>
      <c r="G115" s="80">
        <f t="shared" si="32"/>
        <v>0</v>
      </c>
    </row>
    <row r="116" spans="1:7" x14ac:dyDescent="0.3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32"/>
        <v>0</v>
      </c>
    </row>
    <row r="117" spans="1:7" x14ac:dyDescent="0.3">
      <c r="A117" s="84" t="s">
        <v>318</v>
      </c>
      <c r="B117" s="80">
        <v>520000</v>
      </c>
      <c r="C117" s="80">
        <v>3050000</v>
      </c>
      <c r="D117" s="80">
        <v>3570000</v>
      </c>
      <c r="E117" s="80">
        <v>0</v>
      </c>
      <c r="F117" s="80">
        <v>0</v>
      </c>
      <c r="G117" s="80">
        <f t="shared" si="32"/>
        <v>-3570000</v>
      </c>
    </row>
    <row r="118" spans="1:7" x14ac:dyDescent="0.3">
      <c r="A118" s="84" t="s">
        <v>319</v>
      </c>
      <c r="B118" s="24"/>
      <c r="C118" s="80">
        <v>0</v>
      </c>
      <c r="D118" s="80"/>
      <c r="E118" s="80">
        <v>0</v>
      </c>
      <c r="F118" s="80">
        <v>0</v>
      </c>
      <c r="G118" s="80">
        <f t="shared" si="32"/>
        <v>0</v>
      </c>
    </row>
    <row r="119" spans="1:7" x14ac:dyDescent="0.3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32"/>
        <v>0</v>
      </c>
    </row>
    <row r="120" spans="1:7" x14ac:dyDescent="0.3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32"/>
        <v>0</v>
      </c>
    </row>
    <row r="121" spans="1:7" x14ac:dyDescent="0.3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32"/>
        <v>0</v>
      </c>
    </row>
    <row r="122" spans="1:7" x14ac:dyDescent="0.3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32"/>
        <v>0</v>
      </c>
    </row>
    <row r="123" spans="1:7" x14ac:dyDescent="0.3">
      <c r="A123" s="83" t="s">
        <v>324</v>
      </c>
      <c r="B123" s="80">
        <v>0</v>
      </c>
      <c r="C123" s="80">
        <f>C124+C125+C126+C127+C128+C129+C130+C131+C132</f>
        <v>1811600</v>
      </c>
      <c r="D123" s="80">
        <f t="shared" ref="D123:F123" si="33">D124+D125+D126+D127+D128+D129+D130+D131+D132</f>
        <v>1811600</v>
      </c>
      <c r="E123" s="80">
        <f t="shared" si="33"/>
        <v>1330523.6400000001</v>
      </c>
      <c r="F123" s="80">
        <f t="shared" si="33"/>
        <v>1330523.6400000001</v>
      </c>
      <c r="G123" s="80">
        <f t="shared" si="32"/>
        <v>-481076.35999999987</v>
      </c>
    </row>
    <row r="124" spans="1:7" x14ac:dyDescent="0.3">
      <c r="A124" s="84" t="s">
        <v>325</v>
      </c>
      <c r="B124" s="80">
        <v>0</v>
      </c>
      <c r="C124" s="80">
        <v>261000</v>
      </c>
      <c r="D124" s="80">
        <v>261000</v>
      </c>
      <c r="E124" s="80">
        <v>255823.64</v>
      </c>
      <c r="F124" s="80">
        <v>255823.64</v>
      </c>
      <c r="G124" s="80">
        <f t="shared" ref="G124:G132" si="34">E124-D124</f>
        <v>-5176.359999999986</v>
      </c>
    </row>
    <row r="125" spans="1:7" x14ac:dyDescent="0.3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si="34"/>
        <v>0</v>
      </c>
    </row>
    <row r="126" spans="1:7" x14ac:dyDescent="0.3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34"/>
        <v>0</v>
      </c>
    </row>
    <row r="127" spans="1:7" x14ac:dyDescent="0.3">
      <c r="A127" s="84" t="s">
        <v>328</v>
      </c>
      <c r="B127" s="80">
        <v>0</v>
      </c>
      <c r="C127" s="80">
        <v>1550600</v>
      </c>
      <c r="D127" s="80">
        <v>1550600</v>
      </c>
      <c r="E127" s="80">
        <v>1074700</v>
      </c>
      <c r="F127" s="80">
        <v>1074700</v>
      </c>
      <c r="G127" s="80">
        <f t="shared" si="34"/>
        <v>-475900</v>
      </c>
    </row>
    <row r="128" spans="1:7" x14ac:dyDescent="0.3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34"/>
        <v>0</v>
      </c>
    </row>
    <row r="129" spans="1:7" x14ac:dyDescent="0.3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34"/>
        <v>0</v>
      </c>
    </row>
    <row r="130" spans="1:7" x14ac:dyDescent="0.3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34"/>
        <v>0</v>
      </c>
    </row>
    <row r="131" spans="1:7" x14ac:dyDescent="0.3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34"/>
        <v>0</v>
      </c>
    </row>
    <row r="132" spans="1:7" x14ac:dyDescent="0.3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34"/>
        <v>0</v>
      </c>
    </row>
    <row r="133" spans="1:7" x14ac:dyDescent="0.3">
      <c r="A133" s="83" t="s">
        <v>334</v>
      </c>
      <c r="B133" s="80">
        <f>SUM(B134:B136)</f>
        <v>0</v>
      </c>
      <c r="C133" s="80">
        <f t="shared" ref="C133:G133" si="35">SUM(C134:C136)</f>
        <v>1162354.44</v>
      </c>
      <c r="D133" s="80">
        <f t="shared" si="35"/>
        <v>1162354.44</v>
      </c>
      <c r="E133" s="80">
        <f t="shared" si="35"/>
        <v>1162354.44</v>
      </c>
      <c r="F133" s="80">
        <f t="shared" si="35"/>
        <v>1162354.44</v>
      </c>
      <c r="G133" s="80">
        <f t="shared" si="35"/>
        <v>0</v>
      </c>
    </row>
    <row r="134" spans="1:7" x14ac:dyDescent="0.3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3">
      <c r="A135" s="84" t="s">
        <v>336</v>
      </c>
      <c r="B135" s="80">
        <v>0</v>
      </c>
      <c r="C135" s="80">
        <v>1162354.44</v>
      </c>
      <c r="D135" s="80">
        <v>1162354.44</v>
      </c>
      <c r="E135" s="80">
        <v>1162354.44</v>
      </c>
      <c r="F135" s="80">
        <v>1162354.44</v>
      </c>
      <c r="G135" s="80">
        <f t="shared" ref="G135" si="36">E135-D135</f>
        <v>0</v>
      </c>
    </row>
    <row r="136" spans="1:7" x14ac:dyDescent="0.3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37">SUM(C138:C142,C144:C145)</f>
        <v>0</v>
      </c>
      <c r="D137" s="80">
        <f t="shared" si="37"/>
        <v>0</v>
      </c>
      <c r="E137" s="80">
        <f t="shared" si="37"/>
        <v>0</v>
      </c>
      <c r="F137" s="80">
        <f t="shared" si="37"/>
        <v>0</v>
      </c>
      <c r="G137" s="80">
        <f t="shared" si="37"/>
        <v>0</v>
      </c>
    </row>
    <row r="138" spans="1:7" x14ac:dyDescent="0.3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3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3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3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3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3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3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3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3">
      <c r="A146" s="83" t="s">
        <v>347</v>
      </c>
      <c r="B146" s="80">
        <f>SUM(B147:B149)</f>
        <v>0</v>
      </c>
      <c r="C146" s="80">
        <f t="shared" ref="C146:G146" si="38">SUM(C147:C149)</f>
        <v>0</v>
      </c>
      <c r="D146" s="80">
        <f t="shared" si="38"/>
        <v>0</v>
      </c>
      <c r="E146" s="80">
        <f t="shared" si="38"/>
        <v>0</v>
      </c>
      <c r="F146" s="80">
        <f t="shared" si="38"/>
        <v>0</v>
      </c>
      <c r="G146" s="80">
        <f t="shared" si="38"/>
        <v>0</v>
      </c>
    </row>
    <row r="147" spans="1:7" x14ac:dyDescent="0.3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3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3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3">
      <c r="A150" s="83" t="s">
        <v>351</v>
      </c>
      <c r="B150" s="80">
        <f>SUM(B151:B157)</f>
        <v>0</v>
      </c>
      <c r="C150" s="80">
        <f t="shared" ref="C150:G150" si="39">SUM(C151:C157)</f>
        <v>0</v>
      </c>
      <c r="D150" s="80">
        <f t="shared" si="39"/>
        <v>0</v>
      </c>
      <c r="E150" s="80">
        <f t="shared" si="39"/>
        <v>0</v>
      </c>
      <c r="F150" s="80">
        <f t="shared" si="39"/>
        <v>0</v>
      </c>
      <c r="G150" s="80">
        <f t="shared" si="39"/>
        <v>0</v>
      </c>
    </row>
    <row r="151" spans="1:7" x14ac:dyDescent="0.3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3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3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3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3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3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3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142772658</v>
      </c>
      <c r="C159" s="79">
        <f>C9+C84</f>
        <v>8207314.4200000018</v>
      </c>
      <c r="D159" s="79">
        <f t="shared" ref="D159:G159" si="40">D9+D84</f>
        <v>150979972.41999999</v>
      </c>
      <c r="E159" s="79">
        <f t="shared" si="40"/>
        <v>65588920.579999998</v>
      </c>
      <c r="F159" s="79">
        <f t="shared" si="40"/>
        <v>65581005.899999991</v>
      </c>
      <c r="G159" s="79">
        <f t="shared" si="40"/>
        <v>-85391051.839999974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59055118110236227" right="0.19685039370078741" top="0.35433070866141736" bottom="0.35433070866141736" header="0.31496062992125984" footer="0.31496062992125984"/>
  <pageSetup paperSize="9" scale="42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142252658</v>
      </c>
      <c r="Q2" s="18">
        <f>'Formato 6 a)'!C9</f>
        <v>88204.050000002419</v>
      </c>
      <c r="R2" s="18">
        <f>'Formato 6 a)'!D9</f>
        <v>142340862.04999998</v>
      </c>
      <c r="S2" s="18">
        <f>'Formato 6 a)'!E9</f>
        <v>62616058.989999995</v>
      </c>
      <c r="T2" s="18">
        <f>'Formato 6 a)'!F9</f>
        <v>62608392.309999995</v>
      </c>
      <c r="U2" s="18">
        <f>'Formato 6 a)'!G9</f>
        <v>-79724803.059999973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116894170.27</v>
      </c>
      <c r="Q3" s="18">
        <f>'Formato 6 a)'!C10</f>
        <v>0</v>
      </c>
      <c r="R3" s="18">
        <f>'Formato 6 a)'!D10</f>
        <v>116894170.26999998</v>
      </c>
      <c r="S3" s="18">
        <f>'Formato 6 a)'!E10</f>
        <v>51976145.850000001</v>
      </c>
      <c r="T3" s="18">
        <f>'Formato 6 a)'!F10</f>
        <v>51976145.850000001</v>
      </c>
      <c r="U3" s="18">
        <f>'Formato 6 a)'!G10</f>
        <v>-64918024.419999987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76862698.230000004</v>
      </c>
      <c r="Q4" s="18">
        <f>'Formato 6 a)'!C11</f>
        <v>-817152.24</v>
      </c>
      <c r="R4" s="18">
        <f>'Formato 6 a)'!D11</f>
        <v>76045545.989999995</v>
      </c>
      <c r="S4" s="18">
        <f>'Formato 6 a)'!E11</f>
        <v>33791955.219999999</v>
      </c>
      <c r="T4" s="18">
        <f>'Formato 6 a)'!F11</f>
        <v>33791955.219999999</v>
      </c>
      <c r="U4" s="18">
        <f>'Formato 6 a)'!G11</f>
        <v>-42253590.769999996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10632593.609999998</v>
      </c>
      <c r="Q6" s="18">
        <f>'Formato 6 a)'!C13</f>
        <v>99152.24</v>
      </c>
      <c r="R6" s="18">
        <f>'Formato 6 a)'!D13</f>
        <v>10731745.849999998</v>
      </c>
      <c r="S6" s="18">
        <f>'Formato 6 a)'!E13</f>
        <v>5357842.79</v>
      </c>
      <c r="T6" s="18">
        <f>'Formato 6 a)'!F13</f>
        <v>5357842.79</v>
      </c>
      <c r="U6" s="18">
        <f>'Formato 6 a)'!G13</f>
        <v>-5373903.0599999977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19434131.970000003</v>
      </c>
      <c r="Q7" s="18">
        <f>'Formato 6 a)'!C14</f>
        <v>0</v>
      </c>
      <c r="R7" s="18">
        <f>'Formato 6 a)'!D14</f>
        <v>19434131.970000003</v>
      </c>
      <c r="S7" s="18">
        <f>'Formato 6 a)'!E14</f>
        <v>8245411.6799999997</v>
      </c>
      <c r="T7" s="18">
        <f>'Formato 6 a)'!F14</f>
        <v>8245411.6799999997</v>
      </c>
      <c r="U7" s="18">
        <f>'Formato 6 a)'!G14</f>
        <v>-11188720.290000003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9964746.459999999</v>
      </c>
      <c r="Q8" s="18">
        <f>'Formato 6 a)'!C15</f>
        <v>718000</v>
      </c>
      <c r="R8" s="18">
        <f>'Formato 6 a)'!D15</f>
        <v>10682746.459999999</v>
      </c>
      <c r="S8" s="18">
        <f>'Formato 6 a)'!E15</f>
        <v>4580936.1600000011</v>
      </c>
      <c r="T8" s="18">
        <f>'Formato 6 a)'!F15</f>
        <v>4580936.1600000011</v>
      </c>
      <c r="U8" s="18">
        <f>'Formato 6 a)'!G15</f>
        <v>-6101810.299999998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5047787.55</v>
      </c>
      <c r="Q11" s="18">
        <f>'Formato 6 a)'!C18</f>
        <v>-150113.95999999973</v>
      </c>
      <c r="R11" s="18">
        <f>'Formato 6 a)'!D18</f>
        <v>4897673.5900000008</v>
      </c>
      <c r="S11" s="18">
        <f>'Formato 6 a)'!E18</f>
        <v>2594304.6799999997</v>
      </c>
      <c r="T11" s="18">
        <f>'Formato 6 a)'!F18</f>
        <v>2586842</v>
      </c>
      <c r="U11" s="18">
        <f>'Formato 6 a)'!G18</f>
        <v>-2303368.9100000006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1388603.76</v>
      </c>
      <c r="Q12" s="18">
        <f>'Formato 6 a)'!C19</f>
        <v>-1256.1000000000931</v>
      </c>
      <c r="R12" s="18">
        <f>'Formato 6 a)'!D19</f>
        <v>1387347.66</v>
      </c>
      <c r="S12" s="18">
        <f>'Formato 6 a)'!E19</f>
        <v>695126.11</v>
      </c>
      <c r="T12" s="18">
        <f>'Formato 6 a)'!F19</f>
        <v>695126.11</v>
      </c>
      <c r="U12" s="18">
        <f>'Formato 6 a)'!G19</f>
        <v>-692221.54999999993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1063999.8800000001</v>
      </c>
      <c r="Q13" s="18">
        <f>'Formato 6 a)'!C20</f>
        <v>-115974.54000000004</v>
      </c>
      <c r="R13" s="18">
        <f>'Formato 6 a)'!D20</f>
        <v>948025.34000000008</v>
      </c>
      <c r="S13" s="18">
        <f>'Formato 6 a)'!E20</f>
        <v>754312.24</v>
      </c>
      <c r="T13" s="18">
        <f>'Formato 6 a)'!F20</f>
        <v>754312.24</v>
      </c>
      <c r="U13" s="18">
        <f>'Formato 6 a)'!G20</f>
        <v>-193713.10000000009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3800</v>
      </c>
      <c r="R14" s="18">
        <f>'Formato 6 a)'!D21</f>
        <v>3800</v>
      </c>
      <c r="S14" s="18">
        <f>'Formato 6 a)'!E21</f>
        <v>2884.0199999999995</v>
      </c>
      <c r="T14" s="18">
        <f>'Formato 6 a)'!F21</f>
        <v>2884.0199999999995</v>
      </c>
      <c r="U14" s="18">
        <f>'Formato 6 a)'!G21</f>
        <v>-915.98000000000047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532122.44000000006</v>
      </c>
      <c r="Q15" s="18">
        <f>'Formato 6 a)'!C22</f>
        <v>10101.300000000279</v>
      </c>
      <c r="R15" s="18">
        <f>'Formato 6 a)'!D22</f>
        <v>542223.74000000034</v>
      </c>
      <c r="S15" s="18">
        <f>'Formato 6 a)'!E22</f>
        <v>340442.5</v>
      </c>
      <c r="T15" s="18">
        <f>'Formato 6 a)'!F22</f>
        <v>340690.5</v>
      </c>
      <c r="U15" s="18">
        <f>'Formato 6 a)'!G22</f>
        <v>-201781.24000000034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402876.96000000014</v>
      </c>
      <c r="Q16" s="18">
        <f>'Formato 6 a)'!C23</f>
        <v>-58693.460000000079</v>
      </c>
      <c r="R16" s="18">
        <f>'Formato 6 a)'!D23</f>
        <v>344183.50000000006</v>
      </c>
      <c r="S16" s="18">
        <f>'Formato 6 a)'!E23</f>
        <v>40663.160000000003</v>
      </c>
      <c r="T16" s="18">
        <f>'Formato 6 a)'!F23</f>
        <v>40663.160000000003</v>
      </c>
      <c r="U16" s="18">
        <f>'Formato 6 a)'!G23</f>
        <v>-303520.34000000008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1402080.5699999998</v>
      </c>
      <c r="Q17" s="18">
        <f>'Formato 6 a)'!C24</f>
        <v>-8499.9999999997672</v>
      </c>
      <c r="R17" s="18">
        <f>'Formato 6 a)'!D24</f>
        <v>1393580.57</v>
      </c>
      <c r="S17" s="18">
        <f>'Formato 6 a)'!E24</f>
        <v>638903.27</v>
      </c>
      <c r="T17" s="18">
        <f>'Formato 6 a)'!F24</f>
        <v>631192.59</v>
      </c>
      <c r="U17" s="18">
        <f>'Formato 6 a)'!G24</f>
        <v>-754677.3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57919.409999999996</v>
      </c>
      <c r="Q18" s="18">
        <f>'Formato 6 a)'!C25</f>
        <v>7421.25</v>
      </c>
      <c r="R18" s="18">
        <f>'Formato 6 a)'!D25</f>
        <v>65340.659999999996</v>
      </c>
      <c r="S18" s="18">
        <f>'Formato 6 a)'!E25</f>
        <v>16201.51</v>
      </c>
      <c r="T18" s="18">
        <f>'Formato 6 a)'!F25</f>
        <v>16201.51</v>
      </c>
      <c r="U18" s="18">
        <f>'Formato 6 a)'!G25</f>
        <v>-49139.149999999994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200184.53000000003</v>
      </c>
      <c r="Q20" s="18">
        <f>'Formato 6 a)'!C27</f>
        <v>12987.589999999967</v>
      </c>
      <c r="R20" s="18">
        <f>'Formato 6 a)'!D27</f>
        <v>213172.12</v>
      </c>
      <c r="S20" s="18">
        <f>'Formato 6 a)'!E27</f>
        <v>105771.86999999998</v>
      </c>
      <c r="T20" s="18">
        <f>'Formato 6 a)'!F27</f>
        <v>105771.86999999998</v>
      </c>
      <c r="U20" s="18">
        <f>'Formato 6 a)'!G27</f>
        <v>-107400.25000000001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14341700.179999996</v>
      </c>
      <c r="Q21" s="18">
        <f>'Formato 6 a)'!C28</f>
        <v>1077078.8600000024</v>
      </c>
      <c r="R21" s="18">
        <f>'Formato 6 a)'!D28</f>
        <v>15418779.039999997</v>
      </c>
      <c r="S21" s="18">
        <f>'Formato 6 a)'!E28</f>
        <v>5893110.1500000004</v>
      </c>
      <c r="T21" s="18">
        <f>'Formato 6 a)'!F28</f>
        <v>5892906.1500000004</v>
      </c>
      <c r="U21" s="18">
        <f>'Formato 6 a)'!G28</f>
        <v>-9525668.8899999969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1572699.67</v>
      </c>
      <c r="Q22" s="18">
        <f>'Formato 6 a)'!C29</f>
        <v>-25250.000000000233</v>
      </c>
      <c r="R22" s="18">
        <f>'Formato 6 a)'!D29</f>
        <v>1547449.6699999997</v>
      </c>
      <c r="S22" s="18">
        <f>'Formato 6 a)'!E29</f>
        <v>876884.88000000012</v>
      </c>
      <c r="T22" s="18">
        <f>'Formato 6 a)'!F29</f>
        <v>876834.88000000012</v>
      </c>
      <c r="U22" s="18">
        <f>'Formato 6 a)'!G29</f>
        <v>-670564.78999999957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54999.950000000012</v>
      </c>
      <c r="Q23" s="18">
        <f>'Formato 6 a)'!C30</f>
        <v>-1500.0000000000073</v>
      </c>
      <c r="R23" s="18">
        <f>'Formato 6 a)'!D30</f>
        <v>53499.950000000004</v>
      </c>
      <c r="S23" s="18">
        <f>'Formato 6 a)'!E30</f>
        <v>31543.239999999998</v>
      </c>
      <c r="T23" s="18">
        <f>'Formato 6 a)'!F30</f>
        <v>31543.239999999998</v>
      </c>
      <c r="U23" s="18">
        <f>'Formato 6 a)'!G30</f>
        <v>-21956.710000000006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6583999.839999998</v>
      </c>
      <c r="Q24" s="18">
        <f>'Formato 6 a)'!C31</f>
        <v>487024.66000000108</v>
      </c>
      <c r="R24" s="18">
        <f>'Formato 6 a)'!D31</f>
        <v>7071024.4999999991</v>
      </c>
      <c r="S24" s="18">
        <f>'Formato 6 a)'!E31</f>
        <v>2207438.83</v>
      </c>
      <c r="T24" s="18">
        <f>'Formato 6 a)'!F31</f>
        <v>2207438.83</v>
      </c>
      <c r="U24" s="18">
        <f>'Formato 6 a)'!G31</f>
        <v>-4863585.669999999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343999.93999999994</v>
      </c>
      <c r="Q25" s="18">
        <f>'Formato 6 a)'!C32</f>
        <v>-17600</v>
      </c>
      <c r="R25" s="18">
        <f>'Formato 6 a)'!D32</f>
        <v>326399.93999999994</v>
      </c>
      <c r="S25" s="18">
        <f>'Formato 6 a)'!E32</f>
        <v>44664.099999999991</v>
      </c>
      <c r="T25" s="18">
        <f>'Formato 6 a)'!F32</f>
        <v>44664.099999999991</v>
      </c>
      <c r="U25" s="18">
        <f>'Formato 6 a)'!G32</f>
        <v>-281735.83999999997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1517999.5199999998</v>
      </c>
      <c r="Q26" s="18">
        <f>'Formato 6 a)'!C33</f>
        <v>1394349.7100000011</v>
      </c>
      <c r="R26" s="18">
        <f>'Formato 6 a)'!D33</f>
        <v>2912349.2300000009</v>
      </c>
      <c r="S26" s="18">
        <f>'Formato 6 a)'!E33</f>
        <v>1111058.24</v>
      </c>
      <c r="T26" s="18">
        <f>'Formato 6 a)'!F33</f>
        <v>1111058.24</v>
      </c>
      <c r="U26" s="18">
        <f>'Formato 6 a)'!G33</f>
        <v>-1801290.9900000009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309999.93</v>
      </c>
      <c r="Q27" s="18">
        <f>'Formato 6 a)'!C34</f>
        <v>-246318.01</v>
      </c>
      <c r="R27" s="18">
        <f>'Formato 6 a)'!D34</f>
        <v>63681.919999999998</v>
      </c>
      <c r="S27" s="18">
        <f>'Formato 6 a)'!E34</f>
        <v>0</v>
      </c>
      <c r="T27" s="18">
        <f>'Formato 6 a)'!F34</f>
        <v>0</v>
      </c>
      <c r="U27" s="18">
        <f>'Formato 6 a)'!G34</f>
        <v>-63681.919999999998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249999.87000000002</v>
      </c>
      <c r="Q28" s="18">
        <f>'Formato 6 a)'!C35</f>
        <v>12842.809999999969</v>
      </c>
      <c r="R28" s="18">
        <f>'Formato 6 a)'!D35</f>
        <v>262842.68</v>
      </c>
      <c r="S28" s="18">
        <f>'Formato 6 a)'!E35</f>
        <v>163757</v>
      </c>
      <c r="T28" s="18">
        <f>'Formato 6 a)'!F35</f>
        <v>163757</v>
      </c>
      <c r="U28" s="18">
        <f>'Formato 6 a)'!G35</f>
        <v>-99085.68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952999.93999999971</v>
      </c>
      <c r="Q29" s="18">
        <f>'Formato 6 a)'!C36</f>
        <v>7655.910000000149</v>
      </c>
      <c r="R29" s="18">
        <f>'Formato 6 a)'!D36</f>
        <v>960655.84999999986</v>
      </c>
      <c r="S29" s="18">
        <f>'Formato 6 a)'!E36</f>
        <v>360078.71</v>
      </c>
      <c r="T29" s="18">
        <f>'Formato 6 a)'!F36</f>
        <v>360078.71</v>
      </c>
      <c r="U29" s="18">
        <f>'Formato 6 a)'!G36</f>
        <v>-600577.1399999999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2755001.5199999991</v>
      </c>
      <c r="Q30" s="18">
        <f>'Formato 6 a)'!C37</f>
        <v>-534126.21999999974</v>
      </c>
      <c r="R30" s="18">
        <f>'Formato 6 a)'!D37</f>
        <v>2220875.2999999993</v>
      </c>
      <c r="S30" s="18">
        <f>'Formato 6 a)'!E37</f>
        <v>1097685.1500000001</v>
      </c>
      <c r="T30" s="18">
        <f>'Formato 6 a)'!F37</f>
        <v>1097531.1500000001</v>
      </c>
      <c r="U30" s="18">
        <f>'Formato 6 a)'!G37</f>
        <v>-1123190.1499999992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4950000</v>
      </c>
      <c r="Q31" s="18">
        <f>'Formato 6 a)'!C38</f>
        <v>-864903.28000000026</v>
      </c>
      <c r="R31" s="18">
        <f>'Formato 6 a)'!D38</f>
        <v>4085096.7199999997</v>
      </c>
      <c r="S31" s="18">
        <f>'Formato 6 a)'!E38</f>
        <v>2103864.15</v>
      </c>
      <c r="T31" s="18">
        <f>'Formato 6 a)'!F38</f>
        <v>2103864.15</v>
      </c>
      <c r="U31" s="18">
        <f>'Formato 6 a)'!G38</f>
        <v>-1981232.5699999998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4950000</v>
      </c>
      <c r="Q35" s="18">
        <f>'Formato 6 a)'!C42</f>
        <v>-864903.28000000026</v>
      </c>
      <c r="R35" s="18">
        <f>'Formato 6 a)'!D42</f>
        <v>4085096.7199999997</v>
      </c>
      <c r="S35" s="18">
        <f>'Formato 6 a)'!E42</f>
        <v>2103864.15</v>
      </c>
      <c r="T35" s="18">
        <f>'Formato 6 a)'!F42</f>
        <v>2103864.15</v>
      </c>
      <c r="U35" s="18">
        <f>'Formato 6 a)'!G42</f>
        <v>-1981232.5699999998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1019000</v>
      </c>
      <c r="Q41" s="18">
        <f>'Formato 6 a)'!C48</f>
        <v>26142.429999999982</v>
      </c>
      <c r="R41" s="18">
        <f>'Formato 6 a)'!D48</f>
        <v>1045142.4299999999</v>
      </c>
      <c r="S41" s="18">
        <f>'Formato 6 a)'!E48</f>
        <v>48634.160000000033</v>
      </c>
      <c r="T41" s="18">
        <f>'Formato 6 a)'!F48</f>
        <v>48634.160000000033</v>
      </c>
      <c r="U41" s="18">
        <f>'Formato 6 a)'!G48</f>
        <v>-996508.2699999999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19000</v>
      </c>
      <c r="Q42" s="18">
        <f>'Formato 6 a)'!C49</f>
        <v>18225.479999999981</v>
      </c>
      <c r="R42" s="18">
        <f>'Formato 6 a)'!D49</f>
        <v>37225.479999999981</v>
      </c>
      <c r="S42" s="18">
        <f>'Formato 6 a)'!E49</f>
        <v>41152.160000000033</v>
      </c>
      <c r="T42" s="18">
        <f>'Formato 6 a)'!F49</f>
        <v>41152.160000000033</v>
      </c>
      <c r="U42" s="18">
        <f>'Formato 6 a)'!G49</f>
        <v>3926.6800000000512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7916.95</v>
      </c>
      <c r="R44" s="18">
        <f>'Formato 6 a)'!D51</f>
        <v>7916.95</v>
      </c>
      <c r="S44" s="18">
        <f>'Formato 6 a)'!E51</f>
        <v>7482</v>
      </c>
      <c r="T44" s="18">
        <f>'Formato 6 a)'!F51</f>
        <v>7482</v>
      </c>
      <c r="U44" s="18">
        <f>'Formato 6 a)'!G51</f>
        <v>-434.94999999999982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1000000</v>
      </c>
      <c r="Q45" s="18">
        <f>'Formato 6 a)'!C52</f>
        <v>0</v>
      </c>
      <c r="R45" s="18">
        <f>'Formato 6 a)'!D52</f>
        <v>1000000</v>
      </c>
      <c r="S45" s="18">
        <f>'Formato 6 a)'!E52</f>
        <v>0</v>
      </c>
      <c r="T45" s="18">
        <f>'Formato 6 a)'!F52</f>
        <v>0</v>
      </c>
      <c r="U45" s="18">
        <f>'Formato 6 a)'!G52</f>
        <v>-1000000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520000</v>
      </c>
      <c r="Q76">
        <f>'Formato 6 a)'!C84</f>
        <v>8119110.3699999992</v>
      </c>
      <c r="R76">
        <f>'Formato 6 a)'!D84</f>
        <v>8639110.3699999992</v>
      </c>
      <c r="S76">
        <f>'Formato 6 a)'!E84</f>
        <v>2972861.59</v>
      </c>
      <c r="T76">
        <f>'Formato 6 a)'!F84</f>
        <v>2972613.59</v>
      </c>
      <c r="U76">
        <f>'Formato 6 a)'!G84</f>
        <v>-5666248.7799999993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559597</v>
      </c>
      <c r="R77">
        <f>'Formato 6 a)'!D85</f>
        <v>559597</v>
      </c>
      <c r="S77">
        <f>'Formato 6 a)'!E85</f>
        <v>159491.11999999997</v>
      </c>
      <c r="T77">
        <f>'Formato 6 a)'!F85</f>
        <v>159491.11999999997</v>
      </c>
      <c r="U77">
        <f>'Formato 6 a)'!G85</f>
        <v>-400105.87999999995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254440.72</v>
      </c>
      <c r="R78">
        <f>'Formato 6 a)'!D86</f>
        <v>254440.72</v>
      </c>
      <c r="S78">
        <f>'Formato 6 a)'!E86</f>
        <v>87773.51</v>
      </c>
      <c r="T78">
        <f>'Formato 6 a)'!F86</f>
        <v>87773.51</v>
      </c>
      <c r="U78">
        <f>'Formato 6 a)'!G86</f>
        <v>-166667.21000000002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14000</v>
      </c>
      <c r="R80">
        <f>'Formato 6 a)'!D88</f>
        <v>14000</v>
      </c>
      <c r="S80">
        <f>'Formato 6 a)'!E88</f>
        <v>12567.79</v>
      </c>
      <c r="T80">
        <f>'Formato 6 a)'!F88</f>
        <v>12567.79</v>
      </c>
      <c r="U80">
        <f>'Formato 6 a)'!G88</f>
        <v>-1432.2099999999991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276356.27999999997</v>
      </c>
      <c r="R81">
        <f>'Formato 6 a)'!D89</f>
        <v>276356.27999999997</v>
      </c>
      <c r="S81">
        <f>'Formato 6 a)'!E89</f>
        <v>50944.99</v>
      </c>
      <c r="T81">
        <f>'Formato 6 a)'!F89</f>
        <v>50944.99</v>
      </c>
      <c r="U81">
        <f>'Formato 6 a)'!G89</f>
        <v>-225411.28999999998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14800</v>
      </c>
      <c r="R82">
        <f>'Formato 6 a)'!D90</f>
        <v>14800</v>
      </c>
      <c r="S82">
        <f>'Formato 6 a)'!E90</f>
        <v>8204.83</v>
      </c>
      <c r="T82">
        <f>'Formato 6 a)'!F90</f>
        <v>8204.83</v>
      </c>
      <c r="U82">
        <f>'Formato 6 a)'!G90</f>
        <v>-6595.17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414120</v>
      </c>
      <c r="R85">
        <f>'Formato 6 a)'!D93</f>
        <v>414120</v>
      </c>
      <c r="S85">
        <f>'Formato 6 a)'!E93</f>
        <v>66367.11</v>
      </c>
      <c r="T85">
        <f>'Formato 6 a)'!F93</f>
        <v>66119.11</v>
      </c>
      <c r="U85">
        <f>'Formato 6 a)'!G93</f>
        <v>-347752.88999999996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23928.11</v>
      </c>
      <c r="R86">
        <f>'Formato 6 a)'!D94</f>
        <v>23928.11</v>
      </c>
      <c r="S86">
        <f>'Formato 6 a)'!E94</f>
        <v>22734.66</v>
      </c>
      <c r="T86">
        <f>'Formato 6 a)'!F94</f>
        <v>22734.66</v>
      </c>
      <c r="U86">
        <f>'Formato 6 a)'!G94</f>
        <v>-1193.4500000000007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369427.16</v>
      </c>
      <c r="R87">
        <f>'Formato 6 a)'!D95</f>
        <v>369427.16</v>
      </c>
      <c r="S87">
        <f>'Formato 6 a)'!E95</f>
        <v>23115.72</v>
      </c>
      <c r="T87">
        <f>'Formato 6 a)'!F95</f>
        <v>23115.72</v>
      </c>
      <c r="U87">
        <f>'Formato 6 a)'!G95</f>
        <v>-346311.43999999994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16068.2</v>
      </c>
      <c r="R89">
        <f>'Formato 6 a)'!D97</f>
        <v>16068.2</v>
      </c>
      <c r="S89">
        <f>'Formato 6 a)'!E97</f>
        <v>15820.199999999999</v>
      </c>
      <c r="T89">
        <f>'Formato 6 a)'!F97</f>
        <v>15572.2</v>
      </c>
      <c r="U89">
        <f>'Formato 6 a)'!G97</f>
        <v>-248.00000000000182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2876.4</v>
      </c>
      <c r="R92">
        <f>'Formato 6 a)'!D100</f>
        <v>2876.4</v>
      </c>
      <c r="S92">
        <f>'Formato 6 a)'!E100</f>
        <v>2876.4</v>
      </c>
      <c r="T92">
        <f>'Formato 6 a)'!F100</f>
        <v>2876.4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1820.13</v>
      </c>
      <c r="R94">
        <f>'Formato 6 a)'!D102</f>
        <v>1820.13</v>
      </c>
      <c r="S94">
        <f>'Formato 6 a)'!E102</f>
        <v>1820.13</v>
      </c>
      <c r="T94">
        <f>'Formato 6 a)'!F102</f>
        <v>1820.13</v>
      </c>
      <c r="U94">
        <f>'Formato 6 a)'!G102</f>
        <v>0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971438.92999999993</v>
      </c>
      <c r="R95">
        <f>'Formato 6 a)'!D103</f>
        <v>971438.92999999993</v>
      </c>
      <c r="S95">
        <f>'Formato 6 a)'!E103</f>
        <v>104125.28000000001</v>
      </c>
      <c r="T95">
        <f>'Formato 6 a)'!F103</f>
        <v>104125.28000000001</v>
      </c>
      <c r="U95">
        <f>'Formato 6 a)'!G103</f>
        <v>-867313.65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447498.93</v>
      </c>
      <c r="R96">
        <f>'Formato 6 a)'!D104</f>
        <v>447498.93</v>
      </c>
      <c r="S96">
        <f>'Formato 6 a)'!E104</f>
        <v>31035.99</v>
      </c>
      <c r="T96">
        <f>'Formato 6 a)'!F104</f>
        <v>31035.99</v>
      </c>
      <c r="U96">
        <f>'Formato 6 a)'!G104</f>
        <v>-416462.94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459180</v>
      </c>
      <c r="R98">
        <f>'Formato 6 a)'!D106</f>
        <v>459180</v>
      </c>
      <c r="S98">
        <f>'Formato 6 a)'!E106</f>
        <v>28696.080000000002</v>
      </c>
      <c r="T98">
        <f>'Formato 6 a)'!F106</f>
        <v>28696.080000000002</v>
      </c>
      <c r="U98">
        <f>'Formato 6 a)'!G106</f>
        <v>-430483.92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23200</v>
      </c>
      <c r="R99">
        <f>'Formato 6 a)'!D107</f>
        <v>23200</v>
      </c>
      <c r="S99">
        <f>'Formato 6 a)'!E107</f>
        <v>23200</v>
      </c>
      <c r="T99">
        <f>'Formato 6 a)'!F107</f>
        <v>23200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18560</v>
      </c>
      <c r="R103">
        <f>'Formato 6 a)'!D111</f>
        <v>18560</v>
      </c>
      <c r="S103">
        <f>'Formato 6 a)'!E111</f>
        <v>18560</v>
      </c>
      <c r="T103">
        <f>'Formato 6 a)'!F111</f>
        <v>18560</v>
      </c>
      <c r="U103">
        <f>'Formato 6 a)'!G111</f>
        <v>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23000</v>
      </c>
      <c r="R104">
        <f>'Formato 6 a)'!D112</f>
        <v>23000</v>
      </c>
      <c r="S104">
        <f>'Formato 6 a)'!E112</f>
        <v>2633.21</v>
      </c>
      <c r="T104">
        <f>'Formato 6 a)'!F112</f>
        <v>2633.21</v>
      </c>
      <c r="U104">
        <f>'Formato 6 a)'!G112</f>
        <v>-20366.79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520000</v>
      </c>
      <c r="Q105">
        <f>'Formato 6 a)'!C113</f>
        <v>3200000</v>
      </c>
      <c r="R105">
        <f>'Formato 6 a)'!D113</f>
        <v>3720000</v>
      </c>
      <c r="S105">
        <f>'Formato 6 a)'!E113</f>
        <v>150000</v>
      </c>
      <c r="T105">
        <f>'Formato 6 a)'!F113</f>
        <v>150000</v>
      </c>
      <c r="U105">
        <f>'Formato 6 a)'!G113</f>
        <v>-3570000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150000</v>
      </c>
      <c r="R107">
        <f>'Formato 6 a)'!D115</f>
        <v>150000</v>
      </c>
      <c r="S107">
        <f>'Formato 6 a)'!E115</f>
        <v>150000</v>
      </c>
      <c r="T107">
        <f>'Formato 6 a)'!F115</f>
        <v>150000</v>
      </c>
      <c r="U107">
        <f>'Formato 6 a)'!G115</f>
        <v>0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520000</v>
      </c>
      <c r="Q109">
        <f>'Formato 6 a)'!C117</f>
        <v>3050000</v>
      </c>
      <c r="R109">
        <f>'Formato 6 a)'!D117</f>
        <v>3570000</v>
      </c>
      <c r="S109">
        <f>'Formato 6 a)'!E117</f>
        <v>0</v>
      </c>
      <c r="T109">
        <f>'Formato 6 a)'!F117</f>
        <v>0</v>
      </c>
      <c r="U109">
        <f>'Formato 6 a)'!G117</f>
        <v>-3570000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1811600</v>
      </c>
      <c r="R115">
        <f>'Formato 6 a)'!D123</f>
        <v>1811600</v>
      </c>
      <c r="S115">
        <f>'Formato 6 a)'!E123</f>
        <v>1330523.6400000001</v>
      </c>
      <c r="T115">
        <f>'Formato 6 a)'!F123</f>
        <v>1330523.6400000001</v>
      </c>
      <c r="U115">
        <f>'Formato 6 a)'!G123</f>
        <v>-481076.35999999987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261000</v>
      </c>
      <c r="R116">
        <f>'Formato 6 a)'!D124</f>
        <v>261000</v>
      </c>
      <c r="S116">
        <f>'Formato 6 a)'!E124</f>
        <v>255823.64</v>
      </c>
      <c r="T116">
        <f>'Formato 6 a)'!F124</f>
        <v>255823.64</v>
      </c>
      <c r="U116">
        <f>'Formato 6 a)'!G124</f>
        <v>-5176.359999999986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1550600</v>
      </c>
      <c r="R119">
        <f>'Formato 6 a)'!D127</f>
        <v>1550600</v>
      </c>
      <c r="S119">
        <f>'Formato 6 a)'!E127</f>
        <v>1074700</v>
      </c>
      <c r="T119">
        <f>'Formato 6 a)'!F127</f>
        <v>1074700</v>
      </c>
      <c r="U119">
        <f>'Formato 6 a)'!G127</f>
        <v>-475900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1162354.44</v>
      </c>
      <c r="R125">
        <f>'Formato 6 a)'!D133</f>
        <v>1162354.44</v>
      </c>
      <c r="S125">
        <f>'Formato 6 a)'!E133</f>
        <v>1162354.44</v>
      </c>
      <c r="T125">
        <f>'Formato 6 a)'!F133</f>
        <v>1162354.44</v>
      </c>
      <c r="U125">
        <f>'Formato 6 a)'!G133</f>
        <v>0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1162354.44</v>
      </c>
      <c r="R127">
        <f>'Formato 6 a)'!D135</f>
        <v>1162354.44</v>
      </c>
      <c r="S127">
        <f>'Formato 6 a)'!E135</f>
        <v>1162354.44</v>
      </c>
      <c r="T127">
        <f>'Formato 6 a)'!F135</f>
        <v>1162354.44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142772658</v>
      </c>
      <c r="Q150">
        <f>'Formato 6 a)'!C159</f>
        <v>8207314.4200000018</v>
      </c>
      <c r="R150">
        <f>'Formato 6 a)'!D159</f>
        <v>150979972.41999999</v>
      </c>
      <c r="S150">
        <f>'Formato 6 a)'!E159</f>
        <v>65588920.579999998</v>
      </c>
      <c r="T150">
        <f>'Formato 6 a)'!F159</f>
        <v>65581005.899999991</v>
      </c>
      <c r="U150">
        <f>'Formato 6 a)'!G159</f>
        <v>-85391051.839999974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zoomScale="90" zoomScaleNormal="90" workbookViewId="0">
      <selection activeCell="A7" sqref="A7:A8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56.25" customHeight="1" x14ac:dyDescent="0.3">
      <c r="A1" s="178" t="s">
        <v>3290</v>
      </c>
      <c r="B1" s="178"/>
      <c r="C1" s="178"/>
      <c r="D1" s="178"/>
      <c r="E1" s="178"/>
      <c r="F1" s="178"/>
      <c r="G1" s="178"/>
    </row>
    <row r="2" spans="1:7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1"/>
    </row>
    <row r="3" spans="1:7" x14ac:dyDescent="0.3">
      <c r="A3" s="162" t="s">
        <v>277</v>
      </c>
      <c r="B3" s="163"/>
      <c r="C3" s="163"/>
      <c r="D3" s="163"/>
      <c r="E3" s="163"/>
      <c r="F3" s="163"/>
      <c r="G3" s="164"/>
    </row>
    <row r="4" spans="1:7" x14ac:dyDescent="0.3">
      <c r="A4" s="162" t="s">
        <v>431</v>
      </c>
      <c r="B4" s="163"/>
      <c r="C4" s="163"/>
      <c r="D4" s="163"/>
      <c r="E4" s="163"/>
      <c r="F4" s="163"/>
      <c r="G4" s="164"/>
    </row>
    <row r="5" spans="1:7" x14ac:dyDescent="0.3">
      <c r="A5" s="165" t="str">
        <f>TRIMESTRE</f>
        <v>Del 1 de enero al 30 de junio de 2022 (b)</v>
      </c>
      <c r="B5" s="166"/>
      <c r="C5" s="166"/>
      <c r="D5" s="166"/>
      <c r="E5" s="166"/>
      <c r="F5" s="166"/>
      <c r="G5" s="167"/>
    </row>
    <row r="6" spans="1:7" x14ac:dyDescent="0.3">
      <c r="A6" s="168" t="s">
        <v>118</v>
      </c>
      <c r="B6" s="169"/>
      <c r="C6" s="169"/>
      <c r="D6" s="169"/>
      <c r="E6" s="169"/>
      <c r="F6" s="169"/>
      <c r="G6" s="170"/>
    </row>
    <row r="7" spans="1:7" x14ac:dyDescent="0.3">
      <c r="A7" s="174" t="s">
        <v>0</v>
      </c>
      <c r="B7" s="176" t="s">
        <v>279</v>
      </c>
      <c r="C7" s="176"/>
      <c r="D7" s="176"/>
      <c r="E7" s="176"/>
      <c r="F7" s="176"/>
      <c r="G7" s="180" t="s">
        <v>280</v>
      </c>
    </row>
    <row r="8" spans="1:7" ht="28.8" x14ac:dyDescent="0.3">
      <c r="A8" s="17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9"/>
    </row>
    <row r="9" spans="1:7" x14ac:dyDescent="0.3">
      <c r="A9" s="52" t="s">
        <v>440</v>
      </c>
      <c r="B9" s="59">
        <f>SUM(B10:GASTO_NE_FIN_01)</f>
        <v>142252658</v>
      </c>
      <c r="C9" s="59">
        <f>SUM(C10:GASTO_NE_FIN_02)</f>
        <v>88204.050000002419</v>
      </c>
      <c r="D9" s="59">
        <f>SUM(D10:GASTO_NE_FIN_03)</f>
        <v>142340862.04999998</v>
      </c>
      <c r="E9" s="59">
        <f>SUM(E10:GASTO_NE_FIN_04)</f>
        <v>62616058.989999995</v>
      </c>
      <c r="F9" s="59">
        <f>SUM(F10:GASTO_NE_FIN_05)</f>
        <v>62608392.309999995</v>
      </c>
      <c r="G9" s="59">
        <f>SUM(G10:GASTO_NE_FIN_06)</f>
        <v>-79724803.059999973</v>
      </c>
    </row>
    <row r="10" spans="1:7" s="24" customFormat="1" x14ac:dyDescent="0.3">
      <c r="A10" s="144" t="s">
        <v>432</v>
      </c>
      <c r="B10" s="151">
        <v>142252658</v>
      </c>
      <c r="C10" s="151">
        <v>88204.050000002419</v>
      </c>
      <c r="D10" s="151">
        <v>142340862.04999998</v>
      </c>
      <c r="E10" s="151">
        <v>62616058.989999995</v>
      </c>
      <c r="F10" s="151">
        <v>62608392.309999995</v>
      </c>
      <c r="G10" s="151">
        <v>-79724803.059999973</v>
      </c>
    </row>
    <row r="11" spans="1:7" s="24" customFormat="1" x14ac:dyDescent="0.3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3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3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3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3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3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3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520000</v>
      </c>
      <c r="C19" s="61">
        <f>SUM(C20:GASTO_E_FIN_02)</f>
        <v>8119110.3699999992</v>
      </c>
      <c r="D19" s="61">
        <f>SUM(D20:GASTO_E_FIN_03)</f>
        <v>8639110.3699999992</v>
      </c>
      <c r="E19" s="61">
        <f>SUM(E20:GASTO_E_FIN_04)</f>
        <v>2972861.59</v>
      </c>
      <c r="F19" s="61">
        <f>SUM(F20:GASTO_E_FIN_05)</f>
        <v>2972613.59</v>
      </c>
      <c r="G19" s="61">
        <f>SUM(G20:GASTO_E_FIN_06)</f>
        <v>-5666248.7799999993</v>
      </c>
    </row>
    <row r="20" spans="1:7" s="24" customFormat="1" x14ac:dyDescent="0.3">
      <c r="A20" s="144" t="s">
        <v>432</v>
      </c>
      <c r="B20" s="79">
        <v>520000</v>
      </c>
      <c r="C20" s="151">
        <v>8119110.3699999992</v>
      </c>
      <c r="D20" s="151">
        <v>8639110.3699999992</v>
      </c>
      <c r="E20" s="151">
        <v>2972861.59</v>
      </c>
      <c r="F20" s="151">
        <v>2972613.59</v>
      </c>
      <c r="G20" s="151">
        <v>-5666248.7799999993</v>
      </c>
    </row>
    <row r="21" spans="1:7" s="24" customFormat="1" x14ac:dyDescent="0.3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0">D21-E21</f>
        <v>0</v>
      </c>
    </row>
    <row r="22" spans="1:7" s="24" customFormat="1" x14ac:dyDescent="0.3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s="24" customFormat="1" x14ac:dyDescent="0.3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0"/>
        <v>0</v>
      </c>
    </row>
    <row r="24" spans="1:7" s="24" customFormat="1" x14ac:dyDescent="0.3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0"/>
        <v>0</v>
      </c>
    </row>
    <row r="25" spans="1:7" s="24" customFormat="1" x14ac:dyDescent="0.3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0"/>
        <v>0</v>
      </c>
    </row>
    <row r="26" spans="1:7" s="24" customFormat="1" x14ac:dyDescent="0.3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0"/>
        <v>0</v>
      </c>
    </row>
    <row r="27" spans="1:7" s="24" customFormat="1" x14ac:dyDescent="0.3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0"/>
        <v>0</v>
      </c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142772658</v>
      </c>
      <c r="C29" s="61">
        <f>GASTO_NE_T2+GASTO_E_T2</f>
        <v>8207314.4200000018</v>
      </c>
      <c r="D29" s="61">
        <f>GASTO_NE_T3+GASTO_E_T3</f>
        <v>150979972.41999999</v>
      </c>
      <c r="E29" s="61">
        <f>GASTO_NE_T4+GASTO_E_T4</f>
        <v>65588920.579999998</v>
      </c>
      <c r="F29" s="61">
        <f>GASTO_NE_T5+GASTO_E_T5</f>
        <v>65581005.899999991</v>
      </c>
      <c r="G29" s="61">
        <f>GASTO_NE_T6+GASTO_E_T6</f>
        <v>-85391051.839999974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142252658</v>
      </c>
      <c r="Q2" s="18">
        <f>GASTO_NE_T2</f>
        <v>88204.050000002419</v>
      </c>
      <c r="R2" s="18">
        <f>GASTO_NE_T3</f>
        <v>142340862.04999998</v>
      </c>
      <c r="S2" s="18">
        <f>GASTO_NE_T4</f>
        <v>62616058.989999995</v>
      </c>
      <c r="T2" s="18">
        <f>GASTO_NE_T5</f>
        <v>62608392.309999995</v>
      </c>
      <c r="U2" s="18">
        <f>GASTO_NE_T6</f>
        <v>-79724803.059999973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520000</v>
      </c>
      <c r="Q3" s="18">
        <f>GASTO_E_T2</f>
        <v>8119110.3699999992</v>
      </c>
      <c r="R3" s="18">
        <f>GASTO_E_T3</f>
        <v>8639110.3699999992</v>
      </c>
      <c r="S3" s="18">
        <f>GASTO_E_T4</f>
        <v>2972861.59</v>
      </c>
      <c r="T3" s="18">
        <f>GASTO_E_T5</f>
        <v>2972613.59</v>
      </c>
      <c r="U3" s="18">
        <f>GASTO_E_T6</f>
        <v>-5666248.7799999993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142772658</v>
      </c>
      <c r="Q4" s="18">
        <f>TOTAL_E_T2</f>
        <v>8207314.4200000018</v>
      </c>
      <c r="R4" s="18">
        <f>TOTAL_E_T3</f>
        <v>150979972.41999999</v>
      </c>
      <c r="S4" s="18">
        <f>TOTAL_E_T4</f>
        <v>65588920.579999998</v>
      </c>
      <c r="T4" s="18">
        <f>TOTAL_E_T5</f>
        <v>65581005.899999991</v>
      </c>
      <c r="U4" s="18">
        <f>TOTAL_E_T6</f>
        <v>-85391051.839999974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zoomScale="90" zoomScaleNormal="90" workbookViewId="0">
      <selection activeCell="A7" sqref="A7:A8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4" t="s">
        <v>3289</v>
      </c>
      <c r="B1" s="185"/>
      <c r="C1" s="185"/>
      <c r="D1" s="185"/>
      <c r="E1" s="185"/>
      <c r="F1" s="185"/>
      <c r="G1" s="185"/>
    </row>
    <row r="2" spans="1:7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1"/>
    </row>
    <row r="3" spans="1:7" x14ac:dyDescent="0.3">
      <c r="A3" s="162" t="s">
        <v>396</v>
      </c>
      <c r="B3" s="163"/>
      <c r="C3" s="163"/>
      <c r="D3" s="163"/>
      <c r="E3" s="163"/>
      <c r="F3" s="163"/>
      <c r="G3" s="164"/>
    </row>
    <row r="4" spans="1:7" x14ac:dyDescent="0.3">
      <c r="A4" s="162" t="s">
        <v>397</v>
      </c>
      <c r="B4" s="163"/>
      <c r="C4" s="163"/>
      <c r="D4" s="163"/>
      <c r="E4" s="163"/>
      <c r="F4" s="163"/>
      <c r="G4" s="164"/>
    </row>
    <row r="5" spans="1:7" x14ac:dyDescent="0.3">
      <c r="A5" s="165" t="str">
        <f>TRIMESTRE</f>
        <v>Del 1 de enero al 30 de junio de 2022 (b)</v>
      </c>
      <c r="B5" s="166"/>
      <c r="C5" s="166"/>
      <c r="D5" s="166"/>
      <c r="E5" s="166"/>
      <c r="F5" s="166"/>
      <c r="G5" s="167"/>
    </row>
    <row r="6" spans="1:7" x14ac:dyDescent="0.3">
      <c r="A6" s="168" t="s">
        <v>118</v>
      </c>
      <c r="B6" s="169"/>
      <c r="C6" s="169"/>
      <c r="D6" s="169"/>
      <c r="E6" s="169"/>
      <c r="F6" s="169"/>
      <c r="G6" s="170"/>
    </row>
    <row r="7" spans="1:7" x14ac:dyDescent="0.3">
      <c r="A7" s="163" t="s">
        <v>0</v>
      </c>
      <c r="B7" s="168" t="s">
        <v>279</v>
      </c>
      <c r="C7" s="169"/>
      <c r="D7" s="169"/>
      <c r="E7" s="169"/>
      <c r="F7" s="170"/>
      <c r="G7" s="180" t="s">
        <v>3286</v>
      </c>
    </row>
    <row r="8" spans="1:7" ht="30.75" customHeight="1" x14ac:dyDescent="0.3">
      <c r="A8" s="16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9"/>
    </row>
    <row r="9" spans="1:7" x14ac:dyDescent="0.3">
      <c r="A9" s="52" t="s">
        <v>363</v>
      </c>
      <c r="B9" s="70">
        <f>SUM(B10,B19,B27,B37)</f>
        <v>142252658</v>
      </c>
      <c r="C9" s="70">
        <f t="shared" ref="C9:G9" si="0">SUM(C10,C19,C27,C37)</f>
        <v>88204.050000002419</v>
      </c>
      <c r="D9" s="70">
        <f t="shared" si="0"/>
        <v>142340862.04999998</v>
      </c>
      <c r="E9" s="70">
        <f t="shared" si="0"/>
        <v>62616058.989999995</v>
      </c>
      <c r="F9" s="70">
        <f t="shared" si="0"/>
        <v>62608392.309999995</v>
      </c>
      <c r="G9" s="70">
        <f t="shared" si="0"/>
        <v>-79724803.059999973</v>
      </c>
    </row>
    <row r="10" spans="1:7" x14ac:dyDescent="0.3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>SUM(D11:D18)</f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3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3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3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3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3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3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3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3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3">
      <c r="A19" s="53" t="s">
        <v>373</v>
      </c>
      <c r="B19" s="71">
        <f>SUM(B20:B26)</f>
        <v>142252658</v>
      </c>
      <c r="C19" s="71">
        <f t="shared" ref="C19:F19" si="3">SUM(C20:C26)</f>
        <v>88204.050000002419</v>
      </c>
      <c r="D19" s="71">
        <f t="shared" si="3"/>
        <v>142340862.04999998</v>
      </c>
      <c r="E19" s="71">
        <f t="shared" si="3"/>
        <v>62616058.989999995</v>
      </c>
      <c r="F19" s="71">
        <f t="shared" si="3"/>
        <v>62608392.309999995</v>
      </c>
      <c r="G19" s="71">
        <f>SUM(G20:G26)</f>
        <v>-79724803.059999973</v>
      </c>
    </row>
    <row r="20" spans="1:7" x14ac:dyDescent="0.3">
      <c r="A20" s="63" t="s">
        <v>374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f>D20-E20</f>
        <v>0</v>
      </c>
    </row>
    <row r="21" spans="1:7" x14ac:dyDescent="0.3">
      <c r="A21" s="63" t="s">
        <v>375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f t="shared" ref="G21:G26" si="4">D21-E21</f>
        <v>0</v>
      </c>
    </row>
    <row r="22" spans="1:7" x14ac:dyDescent="0.3">
      <c r="A22" s="63" t="s">
        <v>376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f t="shared" si="4"/>
        <v>0</v>
      </c>
    </row>
    <row r="23" spans="1:7" x14ac:dyDescent="0.3">
      <c r="A23" s="63" t="s">
        <v>377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3">
      <c r="A24" s="63" t="s">
        <v>378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f t="shared" si="4"/>
        <v>0</v>
      </c>
    </row>
    <row r="25" spans="1:7" x14ac:dyDescent="0.3">
      <c r="A25" s="63" t="s">
        <v>379</v>
      </c>
      <c r="B25" s="151">
        <v>142252658</v>
      </c>
      <c r="C25" s="151">
        <v>88204.050000002419</v>
      </c>
      <c r="D25" s="151">
        <v>142340862.04999998</v>
      </c>
      <c r="E25" s="151">
        <v>62616058.989999995</v>
      </c>
      <c r="F25" s="151">
        <v>62608392.309999995</v>
      </c>
      <c r="G25" s="151">
        <v>-79724803.059999973</v>
      </c>
    </row>
    <row r="26" spans="1:7" x14ac:dyDescent="0.3">
      <c r="A26" s="63" t="s">
        <v>380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3">
      <c r="A28" s="69" t="s">
        <v>382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f>D28-E28</f>
        <v>0</v>
      </c>
    </row>
    <row r="29" spans="1:7" x14ac:dyDescent="0.3">
      <c r="A29" s="63" t="s">
        <v>383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ref="G29:G36" si="6">D29-E29</f>
        <v>0</v>
      </c>
    </row>
    <row r="30" spans="1:7" x14ac:dyDescent="0.3">
      <c r="A30" s="63" t="s">
        <v>384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6"/>
        <v>0</v>
      </c>
    </row>
    <row r="31" spans="1:7" x14ac:dyDescent="0.3">
      <c r="A31" s="63" t="s">
        <v>385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6"/>
        <v>0</v>
      </c>
    </row>
    <row r="32" spans="1:7" x14ac:dyDescent="0.3">
      <c r="A32" s="63" t="s">
        <v>386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6"/>
        <v>0</v>
      </c>
    </row>
    <row r="33" spans="1:7" x14ac:dyDescent="0.3">
      <c r="A33" s="63" t="s">
        <v>387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f t="shared" si="6"/>
        <v>0</v>
      </c>
    </row>
    <row r="34" spans="1:7" x14ac:dyDescent="0.3">
      <c r="A34" s="63" t="s">
        <v>388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f t="shared" si="6"/>
        <v>0</v>
      </c>
    </row>
    <row r="35" spans="1:7" x14ac:dyDescent="0.3">
      <c r="A35" s="63" t="s">
        <v>389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f t="shared" si="6"/>
        <v>0</v>
      </c>
    </row>
    <row r="36" spans="1:7" x14ac:dyDescent="0.3">
      <c r="A36" s="63" t="s">
        <v>390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f t="shared" si="6"/>
        <v>0</v>
      </c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3">
      <c r="A38" s="69" t="s">
        <v>391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f>D38-E38</f>
        <v>0</v>
      </c>
    </row>
    <row r="39" spans="1:7" ht="28.8" x14ac:dyDescent="0.3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3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3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520000</v>
      </c>
      <c r="C43" s="73">
        <f t="shared" ref="C43:G43" si="9">SUM(C44,C53,C61,C71)</f>
        <v>8119110.3699999992</v>
      </c>
      <c r="D43" s="73">
        <f t="shared" si="9"/>
        <v>8639110.3699999992</v>
      </c>
      <c r="E43" s="73">
        <f t="shared" si="9"/>
        <v>2972861.59</v>
      </c>
      <c r="F43" s="73">
        <f t="shared" si="9"/>
        <v>2972613.59</v>
      </c>
      <c r="G43" s="73">
        <f t="shared" si="9"/>
        <v>-5666248.7799999993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3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3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3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3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3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3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3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3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3">
      <c r="A53" s="53" t="s">
        <v>373</v>
      </c>
      <c r="B53" s="71">
        <f>SUM(B54:B60)</f>
        <v>520000</v>
      </c>
      <c r="C53" s="71">
        <f t="shared" ref="C53:G53" si="12">SUM(C54:C60)</f>
        <v>8119110.3699999992</v>
      </c>
      <c r="D53" s="71">
        <f t="shared" si="12"/>
        <v>8639110.3699999992</v>
      </c>
      <c r="E53" s="71">
        <f t="shared" si="12"/>
        <v>2972861.59</v>
      </c>
      <c r="F53" s="71">
        <f t="shared" si="12"/>
        <v>2972613.59</v>
      </c>
      <c r="G53" s="71">
        <f t="shared" si="12"/>
        <v>-5666248.7799999993</v>
      </c>
    </row>
    <row r="54" spans="1:7" x14ac:dyDescent="0.3">
      <c r="A54" s="69" t="s">
        <v>374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f>D54-E54</f>
        <v>0</v>
      </c>
    </row>
    <row r="55" spans="1:7" x14ac:dyDescent="0.3">
      <c r="A55" s="69" t="s">
        <v>375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f t="shared" ref="G55:G60" si="13">D55-E55</f>
        <v>0</v>
      </c>
    </row>
    <row r="56" spans="1:7" x14ac:dyDescent="0.3">
      <c r="A56" s="69" t="s">
        <v>376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f t="shared" si="13"/>
        <v>0</v>
      </c>
    </row>
    <row r="57" spans="1:7" x14ac:dyDescent="0.3">
      <c r="A57" s="48" t="s">
        <v>377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f t="shared" si="13"/>
        <v>0</v>
      </c>
    </row>
    <row r="58" spans="1:7" x14ac:dyDescent="0.3">
      <c r="A58" s="69" t="s">
        <v>378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f t="shared" si="13"/>
        <v>0</v>
      </c>
    </row>
    <row r="59" spans="1:7" x14ac:dyDescent="0.3">
      <c r="A59" s="69" t="s">
        <v>379</v>
      </c>
      <c r="B59" s="153">
        <v>520000</v>
      </c>
      <c r="C59" s="153">
        <v>8119110.3699999992</v>
      </c>
      <c r="D59" s="153">
        <v>8639110.3699999992</v>
      </c>
      <c r="E59" s="153">
        <v>2972861.59</v>
      </c>
      <c r="F59" s="153">
        <v>2972613.59</v>
      </c>
      <c r="G59" s="153">
        <v>-5666248.7799999993</v>
      </c>
    </row>
    <row r="60" spans="1:7" x14ac:dyDescent="0.3">
      <c r="A60" s="69" t="s">
        <v>380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f t="shared" si="13"/>
        <v>0</v>
      </c>
    </row>
    <row r="61" spans="1:7" x14ac:dyDescent="0.3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3">
      <c r="A62" s="69" t="s">
        <v>382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f>D62-E62</f>
        <v>0</v>
      </c>
    </row>
    <row r="63" spans="1:7" x14ac:dyDescent="0.3">
      <c r="A63" s="69" t="s">
        <v>383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f t="shared" ref="G63:G70" si="15">D63-E63</f>
        <v>0</v>
      </c>
    </row>
    <row r="64" spans="1:7" x14ac:dyDescent="0.3">
      <c r="A64" s="69" t="s">
        <v>384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f t="shared" si="15"/>
        <v>0</v>
      </c>
    </row>
    <row r="65" spans="1:8" x14ac:dyDescent="0.3">
      <c r="A65" s="69" t="s">
        <v>385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f t="shared" si="15"/>
        <v>0</v>
      </c>
    </row>
    <row r="66" spans="1:8" x14ac:dyDescent="0.3">
      <c r="A66" s="69" t="s">
        <v>386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f t="shared" si="15"/>
        <v>0</v>
      </c>
    </row>
    <row r="67" spans="1:8" x14ac:dyDescent="0.3">
      <c r="A67" s="69" t="s">
        <v>387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f t="shared" si="15"/>
        <v>0</v>
      </c>
    </row>
    <row r="68" spans="1:8" x14ac:dyDescent="0.3">
      <c r="A68" s="69" t="s">
        <v>388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f t="shared" si="15"/>
        <v>0</v>
      </c>
    </row>
    <row r="69" spans="1:8" x14ac:dyDescent="0.3">
      <c r="A69" s="69" t="s">
        <v>389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f t="shared" si="15"/>
        <v>0</v>
      </c>
    </row>
    <row r="70" spans="1:8" x14ac:dyDescent="0.3">
      <c r="A70" s="69" t="s">
        <v>390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f t="shared" si="15"/>
        <v>0</v>
      </c>
    </row>
    <row r="71" spans="1:8" x14ac:dyDescent="0.3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3">
      <c r="A72" s="69" t="s">
        <v>391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f>D72-E72</f>
        <v>0</v>
      </c>
    </row>
    <row r="73" spans="1:8" ht="28.8" x14ac:dyDescent="0.3">
      <c r="A73" s="69" t="s">
        <v>392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f t="shared" ref="G73:G75" si="17">D73-E73</f>
        <v>0</v>
      </c>
    </row>
    <row r="74" spans="1:8" x14ac:dyDescent="0.3">
      <c r="A74" s="69" t="s">
        <v>393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f t="shared" si="17"/>
        <v>0</v>
      </c>
    </row>
    <row r="75" spans="1:8" x14ac:dyDescent="0.3">
      <c r="A75" s="69" t="s">
        <v>394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f t="shared" si="17"/>
        <v>0</v>
      </c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142772658</v>
      </c>
      <c r="C77" s="73">
        <f t="shared" ref="C77:F77" si="18">C43+C9</f>
        <v>8207314.4200000018</v>
      </c>
      <c r="D77" s="73">
        <f t="shared" si="18"/>
        <v>150979972.41999999</v>
      </c>
      <c r="E77" s="73">
        <f t="shared" si="18"/>
        <v>65588920.579999998</v>
      </c>
      <c r="F77" s="73">
        <f t="shared" si="18"/>
        <v>65581005.899999991</v>
      </c>
      <c r="G77" s="73">
        <f>G43+G9</f>
        <v>-85391051.839999974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142252658</v>
      </c>
      <c r="Q2" s="18">
        <f>'Formato 6 c)'!C9</f>
        <v>88204.050000002419</v>
      </c>
      <c r="R2" s="18">
        <f>'Formato 6 c)'!D9</f>
        <v>142340862.04999998</v>
      </c>
      <c r="S2" s="18">
        <f>'Formato 6 c)'!E9</f>
        <v>62616058.989999995</v>
      </c>
      <c r="T2" s="18">
        <f>'Formato 6 c)'!F9</f>
        <v>62608392.309999995</v>
      </c>
      <c r="U2" s="18">
        <f>'Formato 6 c)'!G9</f>
        <v>-79724803.059999973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142252658</v>
      </c>
      <c r="Q12" s="18">
        <f>'Formato 6 c)'!C19</f>
        <v>88204.050000002419</v>
      </c>
      <c r="R12" s="18">
        <f>'Formato 6 c)'!D19</f>
        <v>142340862.04999998</v>
      </c>
      <c r="S12" s="18">
        <f>'Formato 6 c)'!E19</f>
        <v>62616058.989999995</v>
      </c>
      <c r="T12" s="18">
        <f>'Formato 6 c)'!F19</f>
        <v>62608392.309999995</v>
      </c>
      <c r="U12" s="18">
        <f>'Formato 6 c)'!G19</f>
        <v>-79724803.059999973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142252658</v>
      </c>
      <c r="Q18" s="18">
        <f>'Formato 6 c)'!C25</f>
        <v>88204.050000002419</v>
      </c>
      <c r="R18" s="18">
        <f>'Formato 6 c)'!D25</f>
        <v>142340862.04999998</v>
      </c>
      <c r="S18" s="18">
        <f>'Formato 6 c)'!E25</f>
        <v>62616058.989999995</v>
      </c>
      <c r="T18" s="18">
        <f>'Formato 6 c)'!F25</f>
        <v>62608392.309999995</v>
      </c>
      <c r="U18" s="18">
        <f>'Formato 6 c)'!G25</f>
        <v>-79724803.059999973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520000</v>
      </c>
      <c r="Q35" s="18">
        <f>'Formato 6 c)'!C43</f>
        <v>8119110.3699999992</v>
      </c>
      <c r="R35" s="18">
        <f>'Formato 6 c)'!D43</f>
        <v>8639110.3699999992</v>
      </c>
      <c r="S35" s="18">
        <f>'Formato 6 c)'!E43</f>
        <v>2972861.59</v>
      </c>
      <c r="T35" s="18">
        <f>'Formato 6 c)'!F43</f>
        <v>2972613.59</v>
      </c>
      <c r="U35" s="18">
        <f>'Formato 6 c)'!G43</f>
        <v>-5666248.7799999993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520000</v>
      </c>
      <c r="Q45" s="18">
        <f>'Formato 6 c)'!C53</f>
        <v>8119110.3699999992</v>
      </c>
      <c r="R45" s="18">
        <f>'Formato 6 c)'!D53</f>
        <v>8639110.3699999992</v>
      </c>
      <c r="S45" s="18">
        <f>'Formato 6 c)'!E53</f>
        <v>2972861.59</v>
      </c>
      <c r="T45" s="18">
        <f>'Formato 6 c)'!F53</f>
        <v>2972613.59</v>
      </c>
      <c r="U45" s="18">
        <f>'Formato 6 c)'!G53</f>
        <v>-5666248.7799999993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520000</v>
      </c>
      <c r="Q51" s="18">
        <f>'Formato 6 c)'!C59</f>
        <v>8119110.3699999992</v>
      </c>
      <c r="R51" s="18">
        <f>'Formato 6 c)'!D59</f>
        <v>8639110.3699999992</v>
      </c>
      <c r="S51" s="18">
        <f>'Formato 6 c)'!E59</f>
        <v>2972861.59</v>
      </c>
      <c r="T51" s="18">
        <f>'Formato 6 c)'!F59</f>
        <v>2972613.59</v>
      </c>
      <c r="U51" s="18">
        <f>'Formato 6 c)'!G59</f>
        <v>-5666248.7799999993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142772658</v>
      </c>
      <c r="Q68" s="18">
        <f>'Formato 6 c)'!C77</f>
        <v>8207314.4200000018</v>
      </c>
      <c r="R68" s="18">
        <f>'Formato 6 c)'!D77</f>
        <v>150979972.41999999</v>
      </c>
      <c r="S68" s="18">
        <f>'Formato 6 c)'!E77</f>
        <v>65588920.579999998</v>
      </c>
      <c r="T68" s="18">
        <f>'Formato 6 c)'!F77</f>
        <v>65581005.899999991</v>
      </c>
      <c r="U68" s="18">
        <f>'Formato 6 c)'!G77</f>
        <v>-85391051.839999974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90" zoomScaleNormal="90" workbookViewId="0">
      <selection activeCell="A7" sqref="A7:A8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8" t="s">
        <v>3287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ENTE_PUBLICO_A</f>
        <v>Sistema para el Desarrollo Integral de la Familia en el Municipio de Leon Guanajuato, Gobierno del Estado de Guanajuato (a)</v>
      </c>
      <c r="B2" s="160"/>
      <c r="C2" s="160"/>
      <c r="D2" s="160"/>
      <c r="E2" s="160"/>
      <c r="F2" s="160"/>
      <c r="G2" s="161"/>
    </row>
    <row r="3" spans="1:7" x14ac:dyDescent="0.3">
      <c r="A3" s="165" t="s">
        <v>277</v>
      </c>
      <c r="B3" s="166"/>
      <c r="C3" s="166"/>
      <c r="D3" s="166"/>
      <c r="E3" s="166"/>
      <c r="F3" s="166"/>
      <c r="G3" s="167"/>
    </row>
    <row r="4" spans="1:7" x14ac:dyDescent="0.3">
      <c r="A4" s="165" t="s">
        <v>399</v>
      </c>
      <c r="B4" s="166"/>
      <c r="C4" s="166"/>
      <c r="D4" s="166"/>
      <c r="E4" s="166"/>
      <c r="F4" s="166"/>
      <c r="G4" s="167"/>
    </row>
    <row r="5" spans="1:7" x14ac:dyDescent="0.3">
      <c r="A5" s="165" t="str">
        <f>TRIMESTRE</f>
        <v>Del 1 de enero al 30 de junio de 2022 (b)</v>
      </c>
      <c r="B5" s="166"/>
      <c r="C5" s="166"/>
      <c r="D5" s="166"/>
      <c r="E5" s="166"/>
      <c r="F5" s="166"/>
      <c r="G5" s="167"/>
    </row>
    <row r="6" spans="1:7" x14ac:dyDescent="0.3">
      <c r="A6" s="168" t="s">
        <v>118</v>
      </c>
      <c r="B6" s="169"/>
      <c r="C6" s="169"/>
      <c r="D6" s="169"/>
      <c r="E6" s="169"/>
      <c r="F6" s="169"/>
      <c r="G6" s="170"/>
    </row>
    <row r="7" spans="1:7" x14ac:dyDescent="0.3">
      <c r="A7" s="174" t="s">
        <v>361</v>
      </c>
      <c r="B7" s="179" t="s">
        <v>279</v>
      </c>
      <c r="C7" s="179"/>
      <c r="D7" s="179"/>
      <c r="E7" s="179"/>
      <c r="F7" s="179"/>
      <c r="G7" s="179" t="s">
        <v>280</v>
      </c>
    </row>
    <row r="8" spans="1:7" ht="29.25" customHeight="1" x14ac:dyDescent="0.3">
      <c r="A8" s="17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6"/>
    </row>
    <row r="9" spans="1:7" x14ac:dyDescent="0.3">
      <c r="A9" s="52" t="s">
        <v>400</v>
      </c>
      <c r="B9" s="66">
        <f>SUM(B10,B11,B12,B15,B16,B19)</f>
        <v>116894170.27</v>
      </c>
      <c r="C9" s="66">
        <f t="shared" ref="C9:F9" si="0">SUM(C10,C11,C12,C15,C16,C19)</f>
        <v>0</v>
      </c>
      <c r="D9" s="66">
        <f t="shared" si="0"/>
        <v>116894170.26999998</v>
      </c>
      <c r="E9" s="66">
        <f t="shared" si="0"/>
        <v>51976145.850000001</v>
      </c>
      <c r="F9" s="66">
        <f t="shared" si="0"/>
        <v>51976145.850000001</v>
      </c>
      <c r="G9" s="66">
        <f>SUM(G10,G11,G12,G15,G16,G19)</f>
        <v>-64918024.419999987</v>
      </c>
    </row>
    <row r="10" spans="1:7" x14ac:dyDescent="0.3">
      <c r="A10" s="53" t="s">
        <v>401</v>
      </c>
      <c r="B10" s="154">
        <v>116894170.27</v>
      </c>
      <c r="C10" s="154">
        <v>0</v>
      </c>
      <c r="D10" s="154">
        <v>116894170.26999998</v>
      </c>
      <c r="E10" s="154">
        <v>51976145.850000001</v>
      </c>
      <c r="F10" s="154">
        <v>51976145.850000001</v>
      </c>
      <c r="G10" s="154">
        <v>-64918024.419999987</v>
      </c>
    </row>
    <row r="11" spans="1:7" x14ac:dyDescent="0.3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3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3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3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3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3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3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3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3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4">SUM(C22,C23,C24,C27,C28,C31)</f>
        <v>559597</v>
      </c>
      <c r="D21" s="66">
        <f t="shared" si="4"/>
        <v>559597</v>
      </c>
      <c r="E21" s="66">
        <f t="shared" si="4"/>
        <v>159491.11999999997</v>
      </c>
      <c r="F21" s="66">
        <f t="shared" si="4"/>
        <v>159491.11999999997</v>
      </c>
      <c r="G21" s="66">
        <f>SUM(G22,G23,G24,G27,G28,G31)</f>
        <v>-400105.88</v>
      </c>
    </row>
    <row r="22" spans="1:7" s="24" customFormat="1" x14ac:dyDescent="0.3">
      <c r="A22" s="53" t="s">
        <v>401</v>
      </c>
      <c r="B22" s="154">
        <v>0</v>
      </c>
      <c r="C22" s="80">
        <v>559597</v>
      </c>
      <c r="D22" s="80">
        <v>559597</v>
      </c>
      <c r="E22" s="80">
        <v>159491.11999999997</v>
      </c>
      <c r="F22" s="80">
        <v>159491.11999999997</v>
      </c>
      <c r="G22" s="80">
        <v>-400105.88</v>
      </c>
    </row>
    <row r="23" spans="1:7" s="24" customFormat="1" x14ac:dyDescent="0.3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3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3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3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3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3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3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3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3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116894170.27</v>
      </c>
      <c r="C33" s="66">
        <f t="shared" ref="C33:G33" si="9">C21+C9</f>
        <v>559597</v>
      </c>
      <c r="D33" s="66">
        <f t="shared" si="9"/>
        <v>117453767.26999998</v>
      </c>
      <c r="E33" s="66">
        <f t="shared" si="9"/>
        <v>52135636.969999999</v>
      </c>
      <c r="F33" s="66">
        <f t="shared" si="9"/>
        <v>52135636.969999999</v>
      </c>
      <c r="G33" s="66">
        <f t="shared" si="9"/>
        <v>-65318130.29999999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23" scale="2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116894170.27</v>
      </c>
      <c r="Q2" s="18">
        <f>'Formato 6 d)'!C9</f>
        <v>0</v>
      </c>
      <c r="R2" s="18">
        <f>'Formato 6 d)'!D9</f>
        <v>116894170.26999998</v>
      </c>
      <c r="S2" s="18">
        <f>'Formato 6 d)'!E9</f>
        <v>51976145.850000001</v>
      </c>
      <c r="T2" s="18">
        <f>'Formato 6 d)'!F9</f>
        <v>51976145.850000001</v>
      </c>
      <c r="U2" s="18">
        <f>'Formato 6 d)'!G9</f>
        <v>-64918024.419999987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116894170.27</v>
      </c>
      <c r="Q3" s="18">
        <f>'Formato 6 d)'!C10</f>
        <v>0</v>
      </c>
      <c r="R3" s="18">
        <f>'Formato 6 d)'!D10</f>
        <v>116894170.26999998</v>
      </c>
      <c r="S3" s="18">
        <f>'Formato 6 d)'!E10</f>
        <v>51976145.850000001</v>
      </c>
      <c r="T3" s="18">
        <f>'Formato 6 d)'!F10</f>
        <v>51976145.850000001</v>
      </c>
      <c r="U3" s="18">
        <f>'Formato 6 d)'!G10</f>
        <v>-64918024.419999987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559597</v>
      </c>
      <c r="R13" s="18">
        <f>'Formato 6 d)'!D21</f>
        <v>559597</v>
      </c>
      <c r="S13" s="18">
        <f>'Formato 6 d)'!E21</f>
        <v>159491.11999999997</v>
      </c>
      <c r="T13" s="18">
        <f>'Formato 6 d)'!F21</f>
        <v>159491.11999999997</v>
      </c>
      <c r="U13" s="18">
        <f>'Formato 6 d)'!G21</f>
        <v>-400105.88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559597</v>
      </c>
      <c r="R14" s="18">
        <f>'Formato 6 d)'!D22</f>
        <v>559597</v>
      </c>
      <c r="S14" s="18">
        <f>'Formato 6 d)'!E22</f>
        <v>159491.11999999997</v>
      </c>
      <c r="T14" s="18">
        <f>'Formato 6 d)'!F22</f>
        <v>159491.11999999997</v>
      </c>
      <c r="U14" s="18">
        <f>'Formato 6 d)'!G22</f>
        <v>-400105.88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116894170.27</v>
      </c>
      <c r="Q24" s="18">
        <f>'Formato 6 d)'!C33</f>
        <v>559597</v>
      </c>
      <c r="R24" s="18">
        <f>'Formato 6 d)'!D33</f>
        <v>117453767.26999998</v>
      </c>
      <c r="S24" s="18">
        <f>'Formato 6 d)'!E33</f>
        <v>52135636.969999999</v>
      </c>
      <c r="T24" s="18">
        <f>'Formato 6 d)'!F33</f>
        <v>52135636.969999999</v>
      </c>
      <c r="U24" s="18">
        <f>'Formato 6 d)'!G33</f>
        <v>-65318130.29999999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activeCell="A6" sqref="A6:A7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7" t="s">
        <v>413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414</v>
      </c>
      <c r="B3" s="163"/>
      <c r="C3" s="163"/>
      <c r="D3" s="163"/>
      <c r="E3" s="163"/>
      <c r="F3" s="163"/>
      <c r="G3" s="164"/>
    </row>
    <row r="4" spans="1:7" x14ac:dyDescent="0.3">
      <c r="A4" s="162" t="s">
        <v>118</v>
      </c>
      <c r="B4" s="163"/>
      <c r="C4" s="163"/>
      <c r="D4" s="163"/>
      <c r="E4" s="163"/>
      <c r="F4" s="163"/>
      <c r="G4" s="164"/>
    </row>
    <row r="5" spans="1:7" x14ac:dyDescent="0.3">
      <c r="A5" s="162" t="s">
        <v>415</v>
      </c>
      <c r="B5" s="163"/>
      <c r="C5" s="163"/>
      <c r="D5" s="163"/>
      <c r="E5" s="163"/>
      <c r="F5" s="163"/>
      <c r="G5" s="164"/>
    </row>
    <row r="6" spans="1:7" x14ac:dyDescent="0.3">
      <c r="A6" s="174" t="s">
        <v>3288</v>
      </c>
      <c r="B6" s="51">
        <f>ANIO1P</f>
        <v>2023</v>
      </c>
      <c r="C6" s="187" t="str">
        <f>ANIO2P</f>
        <v>2024 (d)</v>
      </c>
      <c r="D6" s="187" t="str">
        <f>ANIO3P</f>
        <v>2025 (d)</v>
      </c>
      <c r="E6" s="187" t="str">
        <f>ANIO4P</f>
        <v>2026 (d)</v>
      </c>
      <c r="F6" s="187" t="str">
        <f>ANIO5P</f>
        <v>2027 (d)</v>
      </c>
      <c r="G6" s="187" t="str">
        <f>ANIO6P</f>
        <v>2028 (d)</v>
      </c>
    </row>
    <row r="7" spans="1:7" ht="48" customHeight="1" x14ac:dyDescent="0.3">
      <c r="A7" s="175"/>
      <c r="B7" s="88" t="s">
        <v>3291</v>
      </c>
      <c r="C7" s="188"/>
      <c r="D7" s="188"/>
      <c r="E7" s="188"/>
      <c r="F7" s="188"/>
      <c r="G7" s="188"/>
    </row>
    <row r="8" spans="1:7" x14ac:dyDescent="0.3">
      <c r="A8" s="52" t="s">
        <v>421</v>
      </c>
      <c r="B8" s="59">
        <f>SUM(B9:B20)</f>
        <v>142252658.00048906</v>
      </c>
      <c r="C8" s="59">
        <f t="shared" ref="C8:G8" si="0">SUM(C9:C20)</f>
        <v>149365290.9005135</v>
      </c>
      <c r="D8" s="59">
        <f t="shared" si="0"/>
        <v>156833555.44553918</v>
      </c>
      <c r="E8" s="59">
        <f t="shared" si="0"/>
        <v>164675233.21781614</v>
      </c>
      <c r="F8" s="59">
        <f t="shared" si="0"/>
        <v>172908994.87870693</v>
      </c>
      <c r="G8" s="59">
        <f t="shared" si="0"/>
        <v>181554444.62264228</v>
      </c>
    </row>
    <row r="9" spans="1:7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3" t="s">
        <v>416</v>
      </c>
      <c r="B12" s="60">
        <v>4780000.0002999995</v>
      </c>
      <c r="C12" s="60">
        <f>B12*1.05</f>
        <v>5019000.0003149994</v>
      </c>
      <c r="D12" s="60">
        <f>C12*1.05</f>
        <v>5269950.0003307499</v>
      </c>
      <c r="E12" s="60">
        <f>D12*1.05</f>
        <v>5533447.5003472874</v>
      </c>
      <c r="F12" s="60">
        <f>E12*1.05</f>
        <v>5810119.8753646519</v>
      </c>
      <c r="G12" s="60">
        <f>F12*1.05</f>
        <v>6100625.8691328848</v>
      </c>
    </row>
    <row r="13" spans="1:7" x14ac:dyDescent="0.3">
      <c r="A13" s="53" t="s">
        <v>220</v>
      </c>
      <c r="B13" s="60">
        <v>5250000.0003999993</v>
      </c>
      <c r="C13" s="60">
        <f t="shared" ref="C13:G14" si="1">B13*1.05</f>
        <v>5512500.0004199995</v>
      </c>
      <c r="D13" s="60">
        <f t="shared" si="1"/>
        <v>5788125.0004409999</v>
      </c>
      <c r="E13" s="60">
        <f t="shared" si="1"/>
        <v>6077531.2504630499</v>
      </c>
      <c r="F13" s="60">
        <f t="shared" si="1"/>
        <v>6381407.8129862025</v>
      </c>
      <c r="G13" s="60">
        <f t="shared" si="1"/>
        <v>6700478.2036355129</v>
      </c>
    </row>
    <row r="14" spans="1:7" x14ac:dyDescent="0.3">
      <c r="A14" s="53" t="s">
        <v>221</v>
      </c>
      <c r="B14" s="60">
        <v>2726942.9997890498</v>
      </c>
      <c r="C14" s="60">
        <f t="shared" si="1"/>
        <v>2863290.1497785025</v>
      </c>
      <c r="D14" s="60">
        <f t="shared" si="1"/>
        <v>3006454.657267428</v>
      </c>
      <c r="E14" s="60">
        <f t="shared" si="1"/>
        <v>3156777.3901307997</v>
      </c>
      <c r="F14" s="60">
        <f t="shared" si="1"/>
        <v>3314616.25963734</v>
      </c>
      <c r="G14" s="60">
        <f t="shared" si="1"/>
        <v>3480347.0726192072</v>
      </c>
    </row>
    <row r="15" spans="1:7" x14ac:dyDescent="0.3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 t="s">
        <v>240</v>
      </c>
      <c r="B18" s="60">
        <v>129495715</v>
      </c>
      <c r="C18" s="60">
        <f>B18*1.05</f>
        <v>135970500.75</v>
      </c>
      <c r="D18" s="60">
        <f t="shared" ref="D18:G18" si="2">C18*1.05</f>
        <v>142769025.78749999</v>
      </c>
      <c r="E18" s="60">
        <f t="shared" si="2"/>
        <v>149907477.076875</v>
      </c>
      <c r="F18" s="60">
        <f t="shared" si="2"/>
        <v>157402850.93071875</v>
      </c>
      <c r="G18" s="60">
        <f t="shared" si="2"/>
        <v>165272993.47725469</v>
      </c>
    </row>
    <row r="19" spans="1:7" x14ac:dyDescent="0.3">
      <c r="A19" s="53" t="s">
        <v>241</v>
      </c>
      <c r="B19" s="60"/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3">SUM(C23:C27)</f>
        <v>0</v>
      </c>
      <c r="D22" s="61">
        <f t="shared" si="3"/>
        <v>0</v>
      </c>
      <c r="E22" s="61">
        <f t="shared" si="3"/>
        <v>0</v>
      </c>
      <c r="F22" s="61">
        <f t="shared" si="3"/>
        <v>0</v>
      </c>
      <c r="G22" s="61">
        <f t="shared" si="3"/>
        <v>0</v>
      </c>
    </row>
    <row r="23" spans="1:7" x14ac:dyDescent="0.3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0</v>
      </c>
      <c r="E29" s="61">
        <f t="shared" si="4"/>
        <v>0</v>
      </c>
      <c r="F29" s="61">
        <f t="shared" si="4"/>
        <v>0</v>
      </c>
      <c r="G29" s="61">
        <f t="shared" si="4"/>
        <v>0</v>
      </c>
    </row>
    <row r="30" spans="1:7" x14ac:dyDescent="0.3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142252658.00048906</v>
      </c>
      <c r="C32" s="61">
        <f t="shared" ref="C32:F32" si="5">C29+C22+C8</f>
        <v>149365290.9005135</v>
      </c>
      <c r="D32" s="61">
        <f t="shared" si="5"/>
        <v>156833555.44553918</v>
      </c>
      <c r="E32" s="61">
        <f t="shared" si="5"/>
        <v>164675233.21781614</v>
      </c>
      <c r="F32" s="61">
        <f t="shared" si="5"/>
        <v>172908994.87870693</v>
      </c>
      <c r="G32" s="61">
        <f>G29+G22+G8</f>
        <v>181554444.62264228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28.8" x14ac:dyDescent="0.3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55" t="s">
        <v>429</v>
      </c>
      <c r="B37" s="61">
        <f>B36+B35</f>
        <v>0</v>
      </c>
      <c r="C37" s="61">
        <f t="shared" ref="C37:F37" si="6">C36+C35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>G36+G35</f>
        <v>0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142252658.00048906</v>
      </c>
      <c r="Q2" s="18">
        <f>'Formato 7 a)'!C8</f>
        <v>149365290.9005135</v>
      </c>
      <c r="R2" s="18">
        <f>'Formato 7 a)'!D8</f>
        <v>156833555.44553918</v>
      </c>
      <c r="S2" s="18">
        <f>'Formato 7 a)'!E8</f>
        <v>164675233.21781614</v>
      </c>
      <c r="T2" s="18">
        <f>'Formato 7 a)'!F8</f>
        <v>172908994.87870693</v>
      </c>
      <c r="U2" s="18">
        <f>'Formato 7 a)'!G8</f>
        <v>181554444.62264228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4780000.0002999995</v>
      </c>
      <c r="Q6" s="18">
        <f>'Formato 7 a)'!C12</f>
        <v>5019000.0003149994</v>
      </c>
      <c r="R6" s="18">
        <f>'Formato 7 a)'!D12</f>
        <v>5269950.0003307499</v>
      </c>
      <c r="S6" s="18">
        <f>'Formato 7 a)'!E12</f>
        <v>5533447.5003472874</v>
      </c>
      <c r="T6" s="18">
        <f>'Formato 7 a)'!F12</f>
        <v>5810119.8753646519</v>
      </c>
      <c r="U6" s="18">
        <f>'Formato 7 a)'!G12</f>
        <v>6100625.8691328848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5250000.0003999993</v>
      </c>
      <c r="Q7" s="18">
        <f>'Formato 7 a)'!C13</f>
        <v>5512500.0004199995</v>
      </c>
      <c r="R7" s="18">
        <f>'Formato 7 a)'!D13</f>
        <v>5788125.0004409999</v>
      </c>
      <c r="S7" s="18">
        <f>'Formato 7 a)'!E13</f>
        <v>6077531.2504630499</v>
      </c>
      <c r="T7" s="18">
        <f>'Formato 7 a)'!F13</f>
        <v>6381407.8129862025</v>
      </c>
      <c r="U7" s="18">
        <f>'Formato 7 a)'!G13</f>
        <v>6700478.2036355129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2726942.9997890498</v>
      </c>
      <c r="Q8" s="18">
        <f>'Formato 7 a)'!C14</f>
        <v>2863290.1497785025</v>
      </c>
      <c r="R8" s="18">
        <f>'Formato 7 a)'!D14</f>
        <v>3006454.657267428</v>
      </c>
      <c r="S8" s="18">
        <f>'Formato 7 a)'!E14</f>
        <v>3156777.3901307997</v>
      </c>
      <c r="T8" s="18">
        <f>'Formato 7 a)'!F14</f>
        <v>3314616.25963734</v>
      </c>
      <c r="U8" s="18">
        <f>'Formato 7 a)'!G14</f>
        <v>3480347.0726192072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129495715</v>
      </c>
      <c r="Q12" s="18">
        <f>'Formato 7 a)'!C18</f>
        <v>135970500.75</v>
      </c>
      <c r="R12" s="18">
        <f>'Formato 7 a)'!D18</f>
        <v>142769025.78749999</v>
      </c>
      <c r="S12" s="18">
        <f>'Formato 7 a)'!E18</f>
        <v>149907477.076875</v>
      </c>
      <c r="T12" s="18">
        <f>'Formato 7 a)'!F18</f>
        <v>157402850.93071875</v>
      </c>
      <c r="U12" s="18">
        <f>'Formato 7 a)'!G18</f>
        <v>165272993.47725469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142252658.00048906</v>
      </c>
      <c r="Q23" s="18">
        <f>'Formato 7 a)'!C32</f>
        <v>149365290.9005135</v>
      </c>
      <c r="R23" s="18">
        <f>'Formato 7 a)'!D32</f>
        <v>156833555.44553918</v>
      </c>
      <c r="S23" s="18">
        <f>'Formato 7 a)'!E32</f>
        <v>164675233.21781614</v>
      </c>
      <c r="T23" s="18">
        <f>'Formato 7 a)'!F32</f>
        <v>172908994.87870693</v>
      </c>
      <c r="U23" s="18">
        <f>'Formato 7 a)'!G32</f>
        <v>181554444.62264228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activeCell="A5" sqref="A5:G5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7" t="s">
        <v>451</v>
      </c>
      <c r="B1" s="177"/>
      <c r="C1" s="177"/>
      <c r="D1" s="177"/>
      <c r="E1" s="177"/>
      <c r="F1" s="177"/>
      <c r="G1" s="177"/>
    </row>
    <row r="2" spans="1:7" customFormat="1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customFormat="1" x14ac:dyDescent="0.3">
      <c r="A3" s="162" t="s">
        <v>452</v>
      </c>
      <c r="B3" s="163"/>
      <c r="C3" s="163"/>
      <c r="D3" s="163"/>
      <c r="E3" s="163"/>
      <c r="F3" s="163"/>
      <c r="G3" s="164"/>
    </row>
    <row r="4" spans="1:7" customFormat="1" x14ac:dyDescent="0.3">
      <c r="A4" s="162" t="s">
        <v>118</v>
      </c>
      <c r="B4" s="163"/>
      <c r="C4" s="163"/>
      <c r="D4" s="163"/>
      <c r="E4" s="163"/>
      <c r="F4" s="163"/>
      <c r="G4" s="164"/>
    </row>
    <row r="5" spans="1:7" customFormat="1" x14ac:dyDescent="0.3">
      <c r="A5" s="162" t="s">
        <v>415</v>
      </c>
      <c r="B5" s="163"/>
      <c r="C5" s="163"/>
      <c r="D5" s="163"/>
      <c r="E5" s="163"/>
      <c r="F5" s="163"/>
      <c r="G5" s="164"/>
    </row>
    <row r="6" spans="1:7" customFormat="1" x14ac:dyDescent="0.3">
      <c r="A6" s="189" t="s">
        <v>3142</v>
      </c>
      <c r="B6" s="51">
        <f>ANIO1P</f>
        <v>2023</v>
      </c>
      <c r="C6" s="187" t="str">
        <f>ANIO2P</f>
        <v>2024 (d)</v>
      </c>
      <c r="D6" s="187" t="str">
        <f>ANIO3P</f>
        <v>2025 (d)</v>
      </c>
      <c r="E6" s="187" t="str">
        <f>ANIO4P</f>
        <v>2026 (d)</v>
      </c>
      <c r="F6" s="187" t="str">
        <f>ANIO5P</f>
        <v>2027 (d)</v>
      </c>
      <c r="G6" s="187" t="str">
        <f>ANIO6P</f>
        <v>2028 (d)</v>
      </c>
    </row>
    <row r="7" spans="1:7" customFormat="1" ht="48" customHeight="1" x14ac:dyDescent="0.3">
      <c r="A7" s="190"/>
      <c r="B7" s="88" t="s">
        <v>3291</v>
      </c>
      <c r="C7" s="188"/>
      <c r="D7" s="188"/>
      <c r="E7" s="188"/>
      <c r="F7" s="188"/>
      <c r="G7" s="188"/>
    </row>
    <row r="8" spans="1:7" x14ac:dyDescent="0.3">
      <c r="A8" s="52" t="s">
        <v>453</v>
      </c>
      <c r="B8" s="59">
        <f>SUM(B9:B17)</f>
        <v>142252658</v>
      </c>
      <c r="C8" s="59">
        <f t="shared" ref="C8:G8" si="0">SUM(C9:C17)</f>
        <v>149365290.89999998</v>
      </c>
      <c r="D8" s="59">
        <f t="shared" si="0"/>
        <v>156833555.44500002</v>
      </c>
      <c r="E8" s="59">
        <f t="shared" si="0"/>
        <v>164675233.21725002</v>
      </c>
      <c r="F8" s="59">
        <f t="shared" si="0"/>
        <v>172908994.87811252</v>
      </c>
      <c r="G8" s="59">
        <f t="shared" si="0"/>
        <v>181554444.62201813</v>
      </c>
    </row>
    <row r="9" spans="1:7" x14ac:dyDescent="0.3">
      <c r="A9" s="53" t="s">
        <v>454</v>
      </c>
      <c r="B9" s="151">
        <v>116894170.27</v>
      </c>
      <c r="C9" s="151">
        <f>B9*1.05</f>
        <v>122738878.7835</v>
      </c>
      <c r="D9" s="151">
        <f>C9*1.05</f>
        <v>128875822.72267501</v>
      </c>
      <c r="E9" s="151">
        <f>D9*1.05</f>
        <v>135319613.85880876</v>
      </c>
      <c r="F9" s="151">
        <f>E9*1.05</f>
        <v>142085594.5517492</v>
      </c>
      <c r="G9" s="151">
        <f>F9*1.05</f>
        <v>149189874.27933666</v>
      </c>
    </row>
    <row r="10" spans="1:7" x14ac:dyDescent="0.3">
      <c r="A10" s="53" t="s">
        <v>455</v>
      </c>
      <c r="B10" s="151">
        <v>5047787.55</v>
      </c>
      <c r="C10" s="151">
        <f t="shared" ref="C10:G13" si="1">B10*1.05</f>
        <v>5300176.9275000002</v>
      </c>
      <c r="D10" s="151">
        <f t="shared" si="1"/>
        <v>5565185.7738750009</v>
      </c>
      <c r="E10" s="151">
        <f t="shared" si="1"/>
        <v>5843445.0625687512</v>
      </c>
      <c r="F10" s="151">
        <f t="shared" si="1"/>
        <v>6135617.3156971894</v>
      </c>
      <c r="G10" s="151">
        <f t="shared" si="1"/>
        <v>6442398.1814820487</v>
      </c>
    </row>
    <row r="11" spans="1:7" x14ac:dyDescent="0.3">
      <c r="A11" s="53" t="s">
        <v>456</v>
      </c>
      <c r="B11" s="151">
        <v>14341700.179999996</v>
      </c>
      <c r="C11" s="151">
        <f t="shared" si="1"/>
        <v>15058785.188999996</v>
      </c>
      <c r="D11" s="151">
        <f t="shared" si="1"/>
        <v>15811724.448449995</v>
      </c>
      <c r="E11" s="151">
        <f t="shared" si="1"/>
        <v>16602310.670872496</v>
      </c>
      <c r="F11" s="151">
        <f t="shared" si="1"/>
        <v>17432426.204416122</v>
      </c>
      <c r="G11" s="151">
        <f t="shared" si="1"/>
        <v>18304047.51463693</v>
      </c>
    </row>
    <row r="12" spans="1:7" x14ac:dyDescent="0.3">
      <c r="A12" s="53" t="s">
        <v>457</v>
      </c>
      <c r="B12" s="151">
        <v>4950000</v>
      </c>
      <c r="C12" s="151">
        <f t="shared" si="1"/>
        <v>5197500</v>
      </c>
      <c r="D12" s="151">
        <f t="shared" si="1"/>
        <v>5457375</v>
      </c>
      <c r="E12" s="151">
        <f t="shared" si="1"/>
        <v>5730243.75</v>
      </c>
      <c r="F12" s="151">
        <f t="shared" si="1"/>
        <v>6016755.9375</v>
      </c>
      <c r="G12" s="151">
        <f t="shared" si="1"/>
        <v>6317593.734375</v>
      </c>
    </row>
    <row r="13" spans="1:7" x14ac:dyDescent="0.3">
      <c r="A13" s="53" t="s">
        <v>458</v>
      </c>
      <c r="B13" s="151">
        <v>1019000</v>
      </c>
      <c r="C13" s="151">
        <f t="shared" si="1"/>
        <v>1069950</v>
      </c>
      <c r="D13" s="151">
        <f t="shared" si="1"/>
        <v>1123447.5</v>
      </c>
      <c r="E13" s="151">
        <f t="shared" si="1"/>
        <v>1179619.875</v>
      </c>
      <c r="F13" s="151">
        <f t="shared" si="1"/>
        <v>1238600.8687500001</v>
      </c>
      <c r="G13" s="151">
        <f t="shared" si="1"/>
        <v>1300530.9121875002</v>
      </c>
    </row>
    <row r="14" spans="1:7" x14ac:dyDescent="0.3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520000</v>
      </c>
      <c r="C19" s="61">
        <f t="shared" ref="C19:G19" si="2">SUM(C20:C28)</f>
        <v>546000</v>
      </c>
      <c r="D19" s="61">
        <f t="shared" si="2"/>
        <v>573300</v>
      </c>
      <c r="E19" s="61">
        <f t="shared" si="2"/>
        <v>601965</v>
      </c>
      <c r="F19" s="61">
        <f t="shared" si="2"/>
        <v>632063.25</v>
      </c>
      <c r="G19" s="61">
        <f t="shared" si="2"/>
        <v>663666.41249999998</v>
      </c>
    </row>
    <row r="20" spans="1:7" x14ac:dyDescent="0.3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457</v>
      </c>
      <c r="B23" s="151">
        <v>520000</v>
      </c>
      <c r="C23" s="151">
        <f t="shared" ref="C23:G23" si="3">B23*1.05</f>
        <v>546000</v>
      </c>
      <c r="D23" s="151">
        <f t="shared" si="3"/>
        <v>573300</v>
      </c>
      <c r="E23" s="151">
        <f t="shared" si="3"/>
        <v>601965</v>
      </c>
      <c r="F23" s="151">
        <f t="shared" si="3"/>
        <v>632063.25</v>
      </c>
      <c r="G23" s="151">
        <f t="shared" si="3"/>
        <v>663666.41249999998</v>
      </c>
    </row>
    <row r="24" spans="1:7" x14ac:dyDescent="0.3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142772658</v>
      </c>
      <c r="C30" s="61">
        <f t="shared" ref="C30:G30" si="4">C8+C19</f>
        <v>149911290.89999998</v>
      </c>
      <c r="D30" s="61">
        <f t="shared" si="4"/>
        <v>157406855.44500002</v>
      </c>
      <c r="E30" s="61">
        <f t="shared" si="4"/>
        <v>165277198.21725002</v>
      </c>
      <c r="F30" s="61">
        <f t="shared" si="4"/>
        <v>173541058.12811252</v>
      </c>
      <c r="G30" s="61">
        <f t="shared" si="4"/>
        <v>182218111.03451812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142252658</v>
      </c>
      <c r="Q2" s="18">
        <f>'Formato 7 b)'!C8</f>
        <v>149365290.89999998</v>
      </c>
      <c r="R2" s="18">
        <f>'Formato 7 b)'!D8</f>
        <v>156833555.44500002</v>
      </c>
      <c r="S2" s="18">
        <f>'Formato 7 b)'!E8</f>
        <v>164675233.21725002</v>
      </c>
      <c r="T2" s="18">
        <f>'Formato 7 b)'!F8</f>
        <v>172908994.87811252</v>
      </c>
      <c r="U2" s="18">
        <f>'Formato 7 b)'!G8</f>
        <v>181554444.62201813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116894170.27</v>
      </c>
      <c r="Q3" s="18">
        <f>'Formato 7 b)'!C9</f>
        <v>122738878.7835</v>
      </c>
      <c r="R3" s="18">
        <f>'Formato 7 b)'!D9</f>
        <v>128875822.72267501</v>
      </c>
      <c r="S3" s="18">
        <f>'Formato 7 b)'!E9</f>
        <v>135319613.85880876</v>
      </c>
      <c r="T3" s="18">
        <f>'Formato 7 b)'!F9</f>
        <v>142085594.5517492</v>
      </c>
      <c r="U3" s="18">
        <f>'Formato 7 b)'!G9</f>
        <v>149189874.27933666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5047787.55</v>
      </c>
      <c r="Q4" s="18">
        <f>'Formato 7 b)'!C10</f>
        <v>5300176.9275000002</v>
      </c>
      <c r="R4" s="18">
        <f>'Formato 7 b)'!D10</f>
        <v>5565185.7738750009</v>
      </c>
      <c r="S4" s="18">
        <f>'Formato 7 b)'!E10</f>
        <v>5843445.0625687512</v>
      </c>
      <c r="T4" s="18">
        <f>'Formato 7 b)'!F10</f>
        <v>6135617.3156971894</v>
      </c>
      <c r="U4" s="18">
        <f>'Formato 7 b)'!G10</f>
        <v>6442398.1814820487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14341700.179999996</v>
      </c>
      <c r="Q5" s="18">
        <f>'Formato 7 b)'!C11</f>
        <v>15058785.188999996</v>
      </c>
      <c r="R5" s="18">
        <f>'Formato 7 b)'!D11</f>
        <v>15811724.448449995</v>
      </c>
      <c r="S5" s="18">
        <f>'Formato 7 b)'!E11</f>
        <v>16602310.670872496</v>
      </c>
      <c r="T5" s="18">
        <f>'Formato 7 b)'!F11</f>
        <v>17432426.204416122</v>
      </c>
      <c r="U5" s="18">
        <f>'Formato 7 b)'!G11</f>
        <v>18304047.51463693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4950000</v>
      </c>
      <c r="Q6" s="18">
        <f>'Formato 7 b)'!C12</f>
        <v>5197500</v>
      </c>
      <c r="R6" s="18">
        <f>'Formato 7 b)'!D12</f>
        <v>5457375</v>
      </c>
      <c r="S6" s="18">
        <f>'Formato 7 b)'!E12</f>
        <v>5730243.75</v>
      </c>
      <c r="T6" s="18">
        <f>'Formato 7 b)'!F12</f>
        <v>6016755.9375</v>
      </c>
      <c r="U6" s="18">
        <f>'Formato 7 b)'!G12</f>
        <v>6317593.734375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1019000</v>
      </c>
      <c r="Q7" s="18">
        <f>'Formato 7 b)'!C13</f>
        <v>1069950</v>
      </c>
      <c r="R7" s="18">
        <f>'Formato 7 b)'!D13</f>
        <v>1123447.5</v>
      </c>
      <c r="S7" s="18">
        <f>'Formato 7 b)'!E13</f>
        <v>1179619.875</v>
      </c>
      <c r="T7" s="18">
        <f>'Formato 7 b)'!F13</f>
        <v>1238600.8687500001</v>
      </c>
      <c r="U7" s="18">
        <f>'Formato 7 b)'!G13</f>
        <v>1300530.9121875002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520000</v>
      </c>
      <c r="Q12" s="18">
        <f>'Formato 7 b)'!C19</f>
        <v>546000</v>
      </c>
      <c r="R12" s="18">
        <f>'Formato 7 b)'!D19</f>
        <v>573300</v>
      </c>
      <c r="S12" s="18">
        <f>'Formato 7 b)'!E19</f>
        <v>601965</v>
      </c>
      <c r="T12" s="18">
        <f>'Formato 7 b)'!F19</f>
        <v>632063.25</v>
      </c>
      <c r="U12" s="18">
        <f>'Formato 7 b)'!G19</f>
        <v>663666.41249999998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520000</v>
      </c>
      <c r="Q16" s="18">
        <f>'Formato 7 b)'!C23</f>
        <v>546000</v>
      </c>
      <c r="R16" s="18">
        <f>'Formato 7 b)'!D23</f>
        <v>573300</v>
      </c>
      <c r="S16" s="18">
        <f>'Formato 7 b)'!E23</f>
        <v>601965</v>
      </c>
      <c r="T16" s="18">
        <f>'Formato 7 b)'!F23</f>
        <v>632063.25</v>
      </c>
      <c r="U16" s="18">
        <f>'Formato 7 b)'!G23</f>
        <v>663666.41249999998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142772658</v>
      </c>
      <c r="Q22" s="18">
        <f>'Formato 7 b)'!C30</f>
        <v>149911290.89999998</v>
      </c>
      <c r="R22" s="18">
        <f>'Formato 7 b)'!D30</f>
        <v>157406855.44500002</v>
      </c>
      <c r="S22" s="18">
        <f>'Formato 7 b)'!E30</f>
        <v>165277198.21725002</v>
      </c>
      <c r="T22" s="18">
        <f>'Formato 7 b)'!F30</f>
        <v>173541058.12811252</v>
      </c>
      <c r="U22" s="18">
        <f>'Formato 7 b)'!G30</f>
        <v>182218111.03451812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A5" sqref="A5:A6"/>
    </sheetView>
  </sheetViews>
  <sheetFormatPr baseColWidth="10" defaultColWidth="0" defaultRowHeight="14.4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7" t="s">
        <v>466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467</v>
      </c>
      <c r="B3" s="163"/>
      <c r="C3" s="163"/>
      <c r="D3" s="163"/>
      <c r="E3" s="163"/>
      <c r="F3" s="163"/>
      <c r="G3" s="164"/>
    </row>
    <row r="4" spans="1:7" x14ac:dyDescent="0.3">
      <c r="A4" s="168" t="s">
        <v>118</v>
      </c>
      <c r="B4" s="169"/>
      <c r="C4" s="169"/>
      <c r="D4" s="169"/>
      <c r="E4" s="169"/>
      <c r="F4" s="169"/>
      <c r="G4" s="170"/>
    </row>
    <row r="5" spans="1:7" x14ac:dyDescent="0.3">
      <c r="A5" s="194" t="s">
        <v>3288</v>
      </c>
      <c r="B5" s="192" t="str">
        <f>ANIO5R</f>
        <v>2017 ¹ (c)</v>
      </c>
      <c r="C5" s="192" t="str">
        <f>ANIO4R</f>
        <v>2018 ¹ (c)</v>
      </c>
      <c r="D5" s="192" t="str">
        <f>ANIO3R</f>
        <v>2019 ¹ (c)</v>
      </c>
      <c r="E5" s="192" t="str">
        <f>ANIO2R</f>
        <v>2020 ¹ (c)</v>
      </c>
      <c r="F5" s="192" t="str">
        <f>ANIO1R</f>
        <v>2021 ¹ (c)</v>
      </c>
      <c r="G5" s="51">
        <f>ANIO_INFORME</f>
        <v>2022</v>
      </c>
    </row>
    <row r="6" spans="1:7" ht="32.1" customHeight="1" x14ac:dyDescent="0.3">
      <c r="A6" s="195"/>
      <c r="B6" s="193"/>
      <c r="C6" s="193"/>
      <c r="D6" s="193"/>
      <c r="E6" s="193"/>
      <c r="F6" s="193"/>
      <c r="G6" s="88" t="s">
        <v>3294</v>
      </c>
    </row>
    <row r="7" spans="1:7" x14ac:dyDescent="0.3">
      <c r="A7" s="52" t="s">
        <v>468</v>
      </c>
      <c r="B7" s="59">
        <f>SUM(B8:B19)</f>
        <v>97906433.390000001</v>
      </c>
      <c r="C7" s="59">
        <f t="shared" ref="C7:G7" si="0">SUM(C8:C19)</f>
        <v>97037069.319999993</v>
      </c>
      <c r="D7" s="59">
        <f t="shared" si="0"/>
        <v>99335220.649999991</v>
      </c>
      <c r="E7" s="59">
        <f>SUM(E8:E19)</f>
        <v>121553167.36</v>
      </c>
      <c r="F7" s="59">
        <f t="shared" si="0"/>
        <v>141304569.13</v>
      </c>
      <c r="G7" s="60">
        <f t="shared" si="0"/>
        <v>90984116.590000004</v>
      </c>
    </row>
    <row r="8" spans="1:7" x14ac:dyDescent="0.3">
      <c r="A8" s="53" t="s">
        <v>469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</row>
    <row r="9" spans="1:7" x14ac:dyDescent="0.3">
      <c r="A9" s="53" t="s">
        <v>470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</row>
    <row r="10" spans="1:7" x14ac:dyDescent="0.3">
      <c r="A10" s="53" t="s">
        <v>471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</row>
    <row r="11" spans="1:7" x14ac:dyDescent="0.3">
      <c r="A11" s="53" t="s">
        <v>472</v>
      </c>
      <c r="B11" s="151">
        <v>4190484.93</v>
      </c>
      <c r="C11" s="151">
        <v>4689529.4000000004</v>
      </c>
      <c r="D11" s="151">
        <v>5011354.09</v>
      </c>
      <c r="E11" s="151">
        <v>5080156.5</v>
      </c>
      <c r="F11" s="24">
        <v>3421483.5</v>
      </c>
      <c r="G11" s="151">
        <v>2853432.09</v>
      </c>
    </row>
    <row r="12" spans="1:7" x14ac:dyDescent="0.3">
      <c r="A12" s="53" t="s">
        <v>473</v>
      </c>
      <c r="B12" s="151">
        <v>4704217.95</v>
      </c>
      <c r="C12" s="151">
        <v>4178279.15</v>
      </c>
      <c r="D12" s="151">
        <v>3886367.88</v>
      </c>
      <c r="E12" s="151">
        <v>4459346.4400000004</v>
      </c>
      <c r="F12" s="24">
        <v>6141477.5300000003</v>
      </c>
      <c r="G12" s="151">
        <v>3775328.71</v>
      </c>
    </row>
    <row r="13" spans="1:7" x14ac:dyDescent="0.3">
      <c r="A13" s="56" t="s">
        <v>474</v>
      </c>
      <c r="B13" s="151">
        <v>13784530.970000001</v>
      </c>
      <c r="C13" s="151">
        <v>5594370.5999999996</v>
      </c>
      <c r="D13" s="151">
        <v>4844748.7699999996</v>
      </c>
      <c r="E13" s="151">
        <v>4153820.31</v>
      </c>
      <c r="F13" s="24">
        <v>1738807.5500000003</v>
      </c>
      <c r="G13" s="151">
        <v>275638.36</v>
      </c>
    </row>
    <row r="14" spans="1:7" x14ac:dyDescent="0.3">
      <c r="A14" s="53" t="s">
        <v>475</v>
      </c>
      <c r="B14" s="151">
        <v>0</v>
      </c>
      <c r="C14" s="151">
        <v>0</v>
      </c>
      <c r="D14" s="151">
        <v>0</v>
      </c>
      <c r="E14" s="151">
        <v>0</v>
      </c>
      <c r="F14" s="24">
        <v>0</v>
      </c>
      <c r="G14" s="151">
        <v>0</v>
      </c>
    </row>
    <row r="15" spans="1:7" x14ac:dyDescent="0.3">
      <c r="A15" s="53" t="s">
        <v>476</v>
      </c>
      <c r="B15" s="151">
        <v>4902411.54</v>
      </c>
      <c r="C15" s="151">
        <v>3980283.39</v>
      </c>
      <c r="D15" s="151">
        <v>7118747.5700000003</v>
      </c>
      <c r="E15" s="151">
        <v>8163810.7199999997</v>
      </c>
      <c r="F15" s="24">
        <v>7117096.0600000005</v>
      </c>
      <c r="G15" s="151">
        <v>6234951.4399999995</v>
      </c>
    </row>
    <row r="16" spans="1:7" x14ac:dyDescent="0.3">
      <c r="A16" s="53" t="s">
        <v>477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</row>
    <row r="17" spans="1:7" x14ac:dyDescent="0.3">
      <c r="A17" s="53" t="s">
        <v>3298</v>
      </c>
      <c r="B17" s="151">
        <v>70324788</v>
      </c>
      <c r="C17" s="151">
        <v>73841025.959999993</v>
      </c>
      <c r="D17" s="151">
        <v>76056256.739999995</v>
      </c>
      <c r="E17" s="151">
        <v>98337944.5</v>
      </c>
      <c r="F17" s="151">
        <v>122054961.33</v>
      </c>
      <c r="G17" s="151">
        <v>75539167.060000002</v>
      </c>
    </row>
    <row r="18" spans="1:7" x14ac:dyDescent="0.3">
      <c r="A18" s="53" t="s">
        <v>478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24">
        <v>0</v>
      </c>
    </row>
    <row r="19" spans="1:7" x14ac:dyDescent="0.3">
      <c r="A19" s="53" t="s">
        <v>479</v>
      </c>
      <c r="B19" s="151">
        <v>0</v>
      </c>
      <c r="C19" s="151">
        <v>4753580.82</v>
      </c>
      <c r="D19" s="151">
        <v>2417745.6</v>
      </c>
      <c r="E19" s="151">
        <v>1358088.89</v>
      </c>
      <c r="F19" s="24">
        <v>830743.16</v>
      </c>
      <c r="G19" s="151">
        <v>2305598.9299999997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97906433.390000001</v>
      </c>
      <c r="C31" s="61">
        <f t="shared" ref="C31:G31" si="3">C7+C21+C28</f>
        <v>97037069.319999993</v>
      </c>
      <c r="D31" s="61">
        <f t="shared" si="3"/>
        <v>99335220.649999991</v>
      </c>
      <c r="E31" s="61">
        <f t="shared" si="3"/>
        <v>121553167.36</v>
      </c>
      <c r="F31" s="61">
        <f t="shared" si="3"/>
        <v>141304569.13</v>
      </c>
      <c r="G31" s="61">
        <f t="shared" si="3"/>
        <v>90984116.590000004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28.8" x14ac:dyDescent="0.3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91" t="s">
        <v>3292</v>
      </c>
      <c r="B39" s="191"/>
      <c r="C39" s="191"/>
      <c r="D39" s="191"/>
      <c r="E39" s="191"/>
      <c r="F39" s="191"/>
      <c r="G39" s="191"/>
    </row>
    <row r="40" spans="1:7" ht="15" customHeight="1" x14ac:dyDescent="0.3">
      <c r="A40" s="191" t="s">
        <v>3293</v>
      </c>
      <c r="B40" s="191"/>
      <c r="C40" s="191"/>
      <c r="D40" s="191"/>
      <c r="E40" s="191"/>
      <c r="F40" s="191"/>
      <c r="G40" s="191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D36 E11:E19 E7:G10 E20:G36 G11:G14 G16:G1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97906433.390000001</v>
      </c>
      <c r="Q2" s="18">
        <f>'Formato 7 c)'!C7</f>
        <v>97037069.319999993</v>
      </c>
      <c r="R2" s="18">
        <f>'Formato 7 c)'!D7</f>
        <v>99335220.649999991</v>
      </c>
      <c r="S2" s="18">
        <f>'Formato 7 c)'!E7</f>
        <v>121553167.36</v>
      </c>
      <c r="T2" s="18">
        <f>'Formato 7 c)'!F7</f>
        <v>141304569.13</v>
      </c>
      <c r="U2" s="18">
        <f>'Formato 7 c)'!G7</f>
        <v>90984116.590000004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4190484.93</v>
      </c>
      <c r="Q6" s="18">
        <f>'Formato 7 c)'!C11</f>
        <v>4689529.4000000004</v>
      </c>
      <c r="R6" s="18">
        <f>'Formato 7 c)'!D11</f>
        <v>5011354.09</v>
      </c>
      <c r="S6" s="18" t="e">
        <f>'Formato 7 c)'!#REF!</f>
        <v>#REF!</v>
      </c>
      <c r="T6" s="18">
        <f>'Formato 7 c)'!E11</f>
        <v>5080156.5</v>
      </c>
      <c r="U6" s="18">
        <f>'Formato 7 c)'!G11</f>
        <v>2853432.09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4704217.95</v>
      </c>
      <c r="Q7" s="18">
        <f>'Formato 7 c)'!C12</f>
        <v>4178279.15</v>
      </c>
      <c r="R7" s="18">
        <f>'Formato 7 c)'!D12</f>
        <v>3886367.88</v>
      </c>
      <c r="S7" s="18" t="e">
        <f>'Formato 7 c)'!#REF!</f>
        <v>#REF!</v>
      </c>
      <c r="T7" s="18">
        <f>'Formato 7 c)'!E12</f>
        <v>4459346.4400000004</v>
      </c>
      <c r="U7" s="18">
        <f>'Formato 7 c)'!G12</f>
        <v>3775328.71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13784530.970000001</v>
      </c>
      <c r="Q8" s="18">
        <f>'Formato 7 c)'!C13</f>
        <v>5594370.5999999996</v>
      </c>
      <c r="R8" s="18">
        <f>'Formato 7 c)'!D13</f>
        <v>4844748.7699999996</v>
      </c>
      <c r="S8" s="18" t="e">
        <f>'Formato 7 c)'!#REF!</f>
        <v>#REF!</v>
      </c>
      <c r="T8" s="18">
        <f>'Formato 7 c)'!E13</f>
        <v>4153820.31</v>
      </c>
      <c r="U8" s="18">
        <f>'Formato 7 c)'!G13</f>
        <v>275638.36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 t="e">
        <f>'Formato 7 c)'!#REF!</f>
        <v>#REF!</v>
      </c>
      <c r="T9" s="18">
        <f>'Formato 7 c)'!E14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4902411.54</v>
      </c>
      <c r="Q10" s="18">
        <f>'Formato 7 c)'!C15</f>
        <v>3980283.39</v>
      </c>
      <c r="R10" s="18">
        <f>'Formato 7 c)'!D15</f>
        <v>7118747.5700000003</v>
      </c>
      <c r="S10" s="18" t="e">
        <f>'Formato 7 c)'!#REF!</f>
        <v>#REF!</v>
      </c>
      <c r="T10" s="18">
        <f>'Formato 7 c)'!E15</f>
        <v>8163810.7199999997</v>
      </c>
      <c r="U10" s="18">
        <f>'Formato 7 c)'!G17</f>
        <v>75539167.060000002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 t="e">
        <f>'Formato 7 c)'!#REF!</f>
        <v>#REF!</v>
      </c>
      <c r="T11" s="18">
        <f>'Formato 7 c)'!E16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70324788</v>
      </c>
      <c r="Q12" s="18">
        <f>'Formato 7 c)'!C17</f>
        <v>73841025.959999993</v>
      </c>
      <c r="R12" s="18">
        <f>'Formato 7 c)'!D17</f>
        <v>76056256.739999995</v>
      </c>
      <c r="S12" s="18" t="e">
        <f>'Formato 7 c)'!#REF!</f>
        <v>#REF!</v>
      </c>
      <c r="T12" s="18">
        <f>'Formato 7 c)'!E17</f>
        <v>98337944.5</v>
      </c>
      <c r="U12" s="18" t="e">
        <f>'Formato 7 c)'!#REF!</f>
        <v>#REF!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 t="e">
        <f>'Formato 7 c)'!#REF!</f>
        <v>#REF!</v>
      </c>
      <c r="T13" s="18">
        <f>'Formato 7 c)'!E18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4753580.82</v>
      </c>
      <c r="R14" s="18">
        <f>'Formato 7 c)'!D19</f>
        <v>2417745.6</v>
      </c>
      <c r="S14" s="18" t="e">
        <f>'Formato 7 c)'!#REF!</f>
        <v>#REF!</v>
      </c>
      <c r="T14" s="18">
        <f>'Formato 7 c)'!E19</f>
        <v>1358088.89</v>
      </c>
      <c r="U14" s="18">
        <f>'Formato 7 c)'!G19</f>
        <v>2305598.9299999997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97906433.390000001</v>
      </c>
      <c r="Q23" s="18">
        <f>'Formato 7 c)'!C31</f>
        <v>97037069.319999993</v>
      </c>
      <c r="R23" s="18">
        <f>'Formato 7 c)'!D31</f>
        <v>99335220.649999991</v>
      </c>
      <c r="S23" s="18">
        <f>'Formato 7 c)'!E31</f>
        <v>121553167.36</v>
      </c>
      <c r="T23" s="18">
        <f>'Formato 7 c)'!F31</f>
        <v>141304569.13</v>
      </c>
      <c r="U23" s="18">
        <f>'Formato 7 c)'!G31</f>
        <v>90984116.590000004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activeCell="A4" sqref="A4:G4"/>
    </sheetView>
  </sheetViews>
  <sheetFormatPr baseColWidth="10" defaultColWidth="0" defaultRowHeight="14.4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7" t="s">
        <v>490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491</v>
      </c>
      <c r="B3" s="163"/>
      <c r="C3" s="163"/>
      <c r="D3" s="163"/>
      <c r="E3" s="163"/>
      <c r="F3" s="163"/>
      <c r="G3" s="164"/>
    </row>
    <row r="4" spans="1:7" x14ac:dyDescent="0.3">
      <c r="A4" s="168" t="s">
        <v>118</v>
      </c>
      <c r="B4" s="169"/>
      <c r="C4" s="169"/>
      <c r="D4" s="169"/>
      <c r="E4" s="169"/>
      <c r="F4" s="169"/>
      <c r="G4" s="170"/>
    </row>
    <row r="5" spans="1:7" x14ac:dyDescent="0.3">
      <c r="A5" s="196" t="s">
        <v>3142</v>
      </c>
      <c r="B5" s="192" t="str">
        <f>ANIO5R</f>
        <v>2017 ¹ (c)</v>
      </c>
      <c r="C5" s="192" t="str">
        <f>ANIO4R</f>
        <v>2018 ¹ (c)</v>
      </c>
      <c r="D5" s="192" t="str">
        <f>ANIO3R</f>
        <v>2019 ¹ (c)</v>
      </c>
      <c r="E5" s="192" t="str">
        <f>ANIO2R</f>
        <v>2020 ¹ (c)</v>
      </c>
      <c r="F5" s="192" t="str">
        <f>ANIO1R</f>
        <v>2021 ¹ (c)</v>
      </c>
      <c r="G5" s="51">
        <f>ANIO_INFORME</f>
        <v>2022</v>
      </c>
    </row>
    <row r="6" spans="1:7" ht="32.1" customHeight="1" x14ac:dyDescent="0.3">
      <c r="A6" s="197"/>
      <c r="B6" s="193"/>
      <c r="C6" s="193"/>
      <c r="D6" s="193"/>
      <c r="E6" s="193"/>
      <c r="F6" s="193"/>
      <c r="G6" s="88" t="s">
        <v>3295</v>
      </c>
    </row>
    <row r="7" spans="1:7" x14ac:dyDescent="0.3">
      <c r="A7" s="52" t="s">
        <v>492</v>
      </c>
      <c r="B7" s="59">
        <f>SUM(B8:B16)</f>
        <v>94008165.409999982</v>
      </c>
      <c r="C7" s="59">
        <f t="shared" ref="C7:G7" si="0">SUM(C8:C16)</f>
        <v>94168010.099999979</v>
      </c>
      <c r="D7" s="59">
        <f t="shared" si="0"/>
        <v>86784358.800000012</v>
      </c>
      <c r="E7" s="59">
        <f t="shared" si="0"/>
        <v>102595719.59999999</v>
      </c>
      <c r="F7" s="59">
        <f t="shared" si="0"/>
        <v>123491370.93000002</v>
      </c>
      <c r="G7" s="59">
        <f t="shared" si="0"/>
        <v>29901156.480000008</v>
      </c>
    </row>
    <row r="8" spans="1:7" x14ac:dyDescent="0.3">
      <c r="A8" s="53" t="s">
        <v>454</v>
      </c>
      <c r="B8" s="60">
        <v>62153812.229999997</v>
      </c>
      <c r="C8" s="60">
        <v>65243197.509999998</v>
      </c>
      <c r="D8" s="60">
        <v>64089130.840000004</v>
      </c>
      <c r="E8" s="60">
        <v>79477548.629999995</v>
      </c>
      <c r="F8" s="149">
        <v>98366173.180000022</v>
      </c>
      <c r="G8" s="60">
        <v>25541828.660000004</v>
      </c>
    </row>
    <row r="9" spans="1:7" x14ac:dyDescent="0.3">
      <c r="A9" s="53" t="s">
        <v>455</v>
      </c>
      <c r="B9" s="60">
        <v>6124001.5</v>
      </c>
      <c r="C9" s="60">
        <v>6166466.75</v>
      </c>
      <c r="D9" s="60">
        <v>4761925.42</v>
      </c>
      <c r="E9" s="60">
        <v>4675661.41</v>
      </c>
      <c r="F9" s="149">
        <v>4742245.1300000008</v>
      </c>
      <c r="G9" s="60">
        <v>1140379.0100000002</v>
      </c>
    </row>
    <row r="10" spans="1:7" x14ac:dyDescent="0.3">
      <c r="A10" s="53" t="s">
        <v>456</v>
      </c>
      <c r="B10" s="60">
        <v>16119762.6</v>
      </c>
      <c r="C10" s="60">
        <v>16407902.07</v>
      </c>
      <c r="D10" s="60">
        <v>14440263.029999999</v>
      </c>
      <c r="E10" s="60">
        <v>13825398.279999999</v>
      </c>
      <c r="F10" s="149">
        <v>15510295.620000001</v>
      </c>
      <c r="G10" s="60">
        <v>2173664.5099999998</v>
      </c>
    </row>
    <row r="11" spans="1:7" x14ac:dyDescent="0.3">
      <c r="A11" s="53" t="s">
        <v>457</v>
      </c>
      <c r="B11" s="60">
        <v>5863730.5300000003</v>
      </c>
      <c r="C11" s="60">
        <v>4186231.36</v>
      </c>
      <c r="D11" s="60">
        <v>2867997.06</v>
      </c>
      <c r="E11" s="60">
        <v>3771208.42</v>
      </c>
      <c r="F11" s="149">
        <v>4712669.2000000011</v>
      </c>
      <c r="G11" s="60">
        <v>1019734.14</v>
      </c>
    </row>
    <row r="12" spans="1:7" x14ac:dyDescent="0.3">
      <c r="A12" s="53" t="s">
        <v>458</v>
      </c>
      <c r="B12" s="60">
        <v>3206231.47</v>
      </c>
      <c r="C12" s="60">
        <v>1867782.49</v>
      </c>
      <c r="D12" s="60">
        <v>625042.44999999995</v>
      </c>
      <c r="E12" s="60">
        <v>845902.86</v>
      </c>
      <c r="F12" s="149">
        <v>159987.79999999999</v>
      </c>
      <c r="G12" s="60">
        <v>25550.16</v>
      </c>
    </row>
    <row r="13" spans="1:7" x14ac:dyDescent="0.3">
      <c r="A13" s="53" t="s">
        <v>459</v>
      </c>
      <c r="B13" s="60">
        <v>540627.07999999996</v>
      </c>
      <c r="C13" s="60">
        <v>296429.92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7666901.4700000007</v>
      </c>
      <c r="E18" s="61">
        <f t="shared" si="1"/>
        <v>8163810.6400000006</v>
      </c>
      <c r="F18" s="61">
        <f t="shared" si="1"/>
        <v>11897347.020000001</v>
      </c>
      <c r="G18" s="61">
        <f t="shared" si="1"/>
        <v>81694.75</v>
      </c>
    </row>
    <row r="19" spans="1:7" x14ac:dyDescent="0.3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455</v>
      </c>
      <c r="B20" s="60">
        <v>0</v>
      </c>
      <c r="C20" s="60">
        <v>0</v>
      </c>
      <c r="D20" s="60">
        <v>387066.3</v>
      </c>
      <c r="E20" s="60">
        <v>397903.24</v>
      </c>
      <c r="F20" s="60">
        <v>1910766.2000000002</v>
      </c>
      <c r="G20" s="60">
        <v>66628.539999999994</v>
      </c>
    </row>
    <row r="21" spans="1:7" x14ac:dyDescent="0.3">
      <c r="A21" s="53" t="s">
        <v>456</v>
      </c>
      <c r="B21" s="60">
        <v>0</v>
      </c>
      <c r="C21" s="60">
        <v>0</v>
      </c>
      <c r="D21" s="60">
        <v>274666.42</v>
      </c>
      <c r="E21" s="60">
        <v>0</v>
      </c>
      <c r="F21" s="60">
        <v>3218089.1799999997</v>
      </c>
      <c r="G21" s="60">
        <v>15066.21</v>
      </c>
    </row>
    <row r="22" spans="1:7" x14ac:dyDescent="0.3">
      <c r="A22" s="53" t="s">
        <v>457</v>
      </c>
      <c r="B22" s="60">
        <v>0</v>
      </c>
      <c r="C22" s="60">
        <v>0</v>
      </c>
      <c r="D22" s="60">
        <v>3200532.18</v>
      </c>
      <c r="E22" s="60">
        <v>4073307.66</v>
      </c>
      <c r="F22" s="60">
        <v>5346161.8499999996</v>
      </c>
      <c r="G22" s="60">
        <v>0</v>
      </c>
    </row>
    <row r="23" spans="1:7" x14ac:dyDescent="0.3">
      <c r="A23" s="53" t="s">
        <v>458</v>
      </c>
      <c r="B23" s="60">
        <v>0</v>
      </c>
      <c r="C23" s="60">
        <v>0</v>
      </c>
      <c r="D23" s="60">
        <v>354930.54</v>
      </c>
      <c r="E23" s="60">
        <v>3692599.74</v>
      </c>
      <c r="F23" s="60">
        <v>1254869.82</v>
      </c>
      <c r="G23" s="60">
        <v>0</v>
      </c>
    </row>
    <row r="24" spans="1:7" x14ac:dyDescent="0.3">
      <c r="A24" s="53" t="s">
        <v>459</v>
      </c>
      <c r="B24" s="60">
        <v>0</v>
      </c>
      <c r="C24" s="60">
        <v>0</v>
      </c>
      <c r="D24" s="60">
        <v>3449706.03</v>
      </c>
      <c r="E24" s="60">
        <v>0</v>
      </c>
      <c r="F24" s="60">
        <v>167459.97</v>
      </c>
      <c r="G24" s="60">
        <v>0</v>
      </c>
    </row>
    <row r="25" spans="1:7" x14ac:dyDescent="0.3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94008165.409999982</v>
      </c>
      <c r="C29" s="60">
        <f t="shared" ref="C29:G29" si="2">C7+C18</f>
        <v>94168010.099999979</v>
      </c>
      <c r="D29" s="60">
        <f t="shared" si="2"/>
        <v>94451260.270000011</v>
      </c>
      <c r="E29" s="60">
        <f t="shared" si="2"/>
        <v>110759530.23999999</v>
      </c>
      <c r="F29" s="60">
        <f t="shared" si="2"/>
        <v>135388717.95000002</v>
      </c>
      <c r="G29" s="60">
        <f t="shared" si="2"/>
        <v>29982851.230000008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91" t="s">
        <v>3292</v>
      </c>
      <c r="B32" s="191"/>
      <c r="C32" s="191"/>
      <c r="D32" s="191"/>
      <c r="E32" s="191"/>
      <c r="F32" s="191"/>
      <c r="G32" s="191"/>
    </row>
    <row r="33" spans="1:7" x14ac:dyDescent="0.3">
      <c r="A33" s="191" t="s">
        <v>3293</v>
      </c>
      <c r="B33" s="191"/>
      <c r="C33" s="191"/>
      <c r="D33" s="191"/>
      <c r="E33" s="191"/>
      <c r="F33" s="191"/>
      <c r="G33" s="19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94008165.409999982</v>
      </c>
      <c r="Q2" s="18">
        <f>'Formato 7 d)'!C7</f>
        <v>94168010.099999979</v>
      </c>
      <c r="R2" s="18">
        <f>'Formato 7 d)'!D7</f>
        <v>86784358.800000012</v>
      </c>
      <c r="S2" s="18">
        <f>'Formato 7 d)'!E7</f>
        <v>102595719.59999999</v>
      </c>
      <c r="T2" s="18">
        <f>'Formato 7 d)'!F7</f>
        <v>123491370.93000002</v>
      </c>
      <c r="U2" s="18">
        <f>'Formato 7 d)'!G7</f>
        <v>29901156.480000008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62153812.229999997</v>
      </c>
      <c r="Q3" s="18">
        <f>'Formato 7 d)'!C8</f>
        <v>65243197.509999998</v>
      </c>
      <c r="R3" s="18">
        <f>'Formato 7 d)'!D8</f>
        <v>64089130.840000004</v>
      </c>
      <c r="S3" s="18">
        <f>'Formato 7 d)'!E8</f>
        <v>79477548.629999995</v>
      </c>
      <c r="T3" s="18">
        <f>'Formato 7 d)'!F8</f>
        <v>98366173.180000022</v>
      </c>
      <c r="U3" s="18">
        <f>'Formato 7 d)'!G8</f>
        <v>25541828.660000004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6124001.5</v>
      </c>
      <c r="Q4" s="18">
        <f>'Formato 7 d)'!C9</f>
        <v>6166466.75</v>
      </c>
      <c r="R4" s="18">
        <f>'Formato 7 d)'!D9</f>
        <v>4761925.42</v>
      </c>
      <c r="S4" s="18">
        <f>'Formato 7 d)'!E9</f>
        <v>4675661.41</v>
      </c>
      <c r="T4" s="18">
        <f>'Formato 7 d)'!F9</f>
        <v>4742245.1300000008</v>
      </c>
      <c r="U4" s="18">
        <f>'Formato 7 d)'!G9</f>
        <v>1140379.0100000002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16119762.6</v>
      </c>
      <c r="Q5" s="18">
        <f>'Formato 7 d)'!C10</f>
        <v>16407902.07</v>
      </c>
      <c r="R5" s="18">
        <f>'Formato 7 d)'!D10</f>
        <v>14440263.029999999</v>
      </c>
      <c r="S5" s="18">
        <f>'Formato 7 d)'!E10</f>
        <v>13825398.279999999</v>
      </c>
      <c r="T5" s="18">
        <f>'Formato 7 d)'!F10</f>
        <v>15510295.620000001</v>
      </c>
      <c r="U5" s="18">
        <f>'Formato 7 d)'!G10</f>
        <v>2173664.5099999998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5863730.5300000003</v>
      </c>
      <c r="Q6" s="18">
        <f>'Formato 7 d)'!C11</f>
        <v>4186231.36</v>
      </c>
      <c r="R6" s="18">
        <f>'Formato 7 d)'!D11</f>
        <v>2867997.06</v>
      </c>
      <c r="S6" s="18">
        <f>'Formato 7 d)'!E11</f>
        <v>3771208.42</v>
      </c>
      <c r="T6" s="18">
        <f>'Formato 7 d)'!F11</f>
        <v>4712669.2000000011</v>
      </c>
      <c r="U6" s="18">
        <f>'Formato 7 d)'!G11</f>
        <v>1019734.14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3206231.47</v>
      </c>
      <c r="Q7" s="18">
        <f>'Formato 7 d)'!C12</f>
        <v>1867782.49</v>
      </c>
      <c r="R7" s="18">
        <f>'Formato 7 d)'!D12</f>
        <v>625042.44999999995</v>
      </c>
      <c r="S7" s="18">
        <f>'Formato 7 d)'!E12</f>
        <v>845902.86</v>
      </c>
      <c r="T7" s="18">
        <f>'Formato 7 d)'!F12</f>
        <v>159987.79999999999</v>
      </c>
      <c r="U7" s="18">
        <f>'Formato 7 d)'!G12</f>
        <v>25550.16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540627.07999999996</v>
      </c>
      <c r="Q8" s="18">
        <f>'Formato 7 d)'!C13</f>
        <v>296429.92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7666901.4700000007</v>
      </c>
      <c r="S12" s="18">
        <f>'Formato 7 d)'!E18</f>
        <v>8163810.6400000006</v>
      </c>
      <c r="T12" s="18">
        <f>'Formato 7 d)'!F18</f>
        <v>11897347.020000001</v>
      </c>
      <c r="U12" s="18">
        <f>'Formato 7 d)'!G18</f>
        <v>81694.75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387066.3</v>
      </c>
      <c r="S14" s="18">
        <f>'Formato 7 d)'!E20</f>
        <v>397903.24</v>
      </c>
      <c r="T14" s="18">
        <f>'Formato 7 d)'!F20</f>
        <v>1910766.2000000002</v>
      </c>
      <c r="U14" s="18">
        <f>'Formato 7 d)'!G20</f>
        <v>66628.539999999994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274666.42</v>
      </c>
      <c r="S15" s="18">
        <f>'Formato 7 d)'!E21</f>
        <v>0</v>
      </c>
      <c r="T15" s="18">
        <f>'Formato 7 d)'!F21</f>
        <v>3218089.1799999997</v>
      </c>
      <c r="U15" s="18">
        <f>'Formato 7 d)'!G21</f>
        <v>15066.21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3200532.18</v>
      </c>
      <c r="S16" s="18">
        <f>'Formato 7 d)'!E22</f>
        <v>4073307.66</v>
      </c>
      <c r="T16" s="18">
        <f>'Formato 7 d)'!F22</f>
        <v>5346161.8499999996</v>
      </c>
      <c r="U16" s="18">
        <f>'Formato 7 d)'!G22</f>
        <v>0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354930.54</v>
      </c>
      <c r="S17" s="18">
        <f>'Formato 7 d)'!E23</f>
        <v>3692599.74</v>
      </c>
      <c r="T17" s="18">
        <f>'Formato 7 d)'!F23</f>
        <v>1254869.82</v>
      </c>
      <c r="U17" s="18">
        <f>'Formato 7 d)'!G23</f>
        <v>0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3449706.03</v>
      </c>
      <c r="S18" s="18">
        <f>'Formato 7 d)'!E24</f>
        <v>0</v>
      </c>
      <c r="T18" s="18">
        <f>'Formato 7 d)'!F24</f>
        <v>167459.97</v>
      </c>
      <c r="U18" s="18">
        <f>'Formato 7 d)'!G24</f>
        <v>0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94008165.409999982</v>
      </c>
      <c r="Q22" s="18">
        <f>'Formato 7 d)'!C29</f>
        <v>94168010.099999979</v>
      </c>
      <c r="R22" s="18">
        <f>'Formato 7 d)'!D29</f>
        <v>94451260.270000011</v>
      </c>
      <c r="S22" s="18">
        <f>'Formato 7 d)'!E29</f>
        <v>110759530.23999999</v>
      </c>
      <c r="T22" s="18">
        <f>'Formato 7 d)'!F29</f>
        <v>135388717.95000002</v>
      </c>
      <c r="U22" s="18">
        <f>'Formato 7 d)'!G29</f>
        <v>29982851.230000008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2" sqref="A2:F2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71" t="s">
        <v>495</v>
      </c>
      <c r="B1" s="171"/>
      <c r="C1" s="171"/>
      <c r="D1" s="171"/>
      <c r="E1" s="171"/>
      <c r="F1" s="171"/>
      <c r="G1" s="111"/>
    </row>
    <row r="2" spans="1:7" x14ac:dyDescent="0.3">
      <c r="A2" s="159" t="str">
        <f>ENTE_PUBLICO</f>
        <v>Sistema para el Desarrollo Integral de la Familia en el Municipio de Leon Guanajuato, Gobierno del Estado de Guanajuato</v>
      </c>
      <c r="B2" s="160"/>
      <c r="C2" s="160"/>
      <c r="D2" s="160"/>
      <c r="E2" s="160"/>
      <c r="F2" s="161"/>
    </row>
    <row r="3" spans="1:7" x14ac:dyDescent="0.3">
      <c r="A3" s="168" t="s">
        <v>496</v>
      </c>
      <c r="B3" s="169"/>
      <c r="C3" s="169"/>
      <c r="D3" s="169"/>
      <c r="E3" s="169"/>
      <c r="F3" s="170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</cp:lastModifiedBy>
  <cp:lastPrinted>2022-04-20T19:36:13Z</cp:lastPrinted>
  <dcterms:created xsi:type="dcterms:W3CDTF">2017-01-19T17:59:06Z</dcterms:created>
  <dcterms:modified xsi:type="dcterms:W3CDTF">2023-08-21T18:23:57Z</dcterms:modified>
</cp:coreProperties>
</file>